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0" windowHeight="10710" tabRatio="842" firstSheet="1" activeTab="1"/>
  </bookViews>
  <sheets>
    <sheet name="о" sheetId="1" state="hidden" r:id="rId1"/>
    <sheet name="Форма 2 2021" sheetId="2" r:id="rId2"/>
    <sheet name="Форма 3 2021" sheetId="3" r:id="rId3"/>
    <sheet name="Форма 4 2021" sheetId="4" r:id="rId4"/>
    <sheet name="Форма 5 2021" sheetId="5" r:id="rId5"/>
  </sheets>
  <externalReferences>
    <externalReference r:id="rId8"/>
  </externalReferences>
  <definedNames>
    <definedName name="_xlnm.Print_Area" localSheetId="0">'о'!$A$1:$P$140</definedName>
    <definedName name="_xlnm.Print_Area" localSheetId="1">'Форма 2 2021'!$A$1:$G$62</definedName>
    <definedName name="_xlnm.Print_Area" localSheetId="2">'Форма 3 2021'!$A$1:$K$63</definedName>
    <definedName name="_xlnm.Print_Area" localSheetId="3">'Форма 4 2021'!$A$1:$K$29</definedName>
    <definedName name="_xlnm.Print_Area" localSheetId="4">'Форма 5 2021'!$A$1:$L$60</definedName>
  </definedNames>
  <calcPr fullCalcOnLoad="1"/>
</workbook>
</file>

<file path=xl/sharedStrings.xml><?xml version="1.0" encoding="utf-8"?>
<sst xmlns="http://schemas.openxmlformats.org/spreadsheetml/2006/main" count="1620" uniqueCount="495">
  <si>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</si>
  <si>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</si>
  <si>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</si>
  <si>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</si>
  <si>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r>
      <t>2)</t>
    </r>
    <r>
      <rPr>
        <sz val="8.5"/>
        <color indexed="8"/>
        <rFont val="Times New Roman"/>
        <family val="1"/>
      </rPr>
      <t xml:space="preserve">        </t>
    </r>
  </si>
  <si>
    <t>тыс. руб.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</si>
  <si>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</si>
  <si>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</si>
  <si>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</si>
  <si>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</si>
  <si>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</si>
  <si>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</si>
  <si>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</si>
  <si>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</si>
  <si>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</si>
  <si>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</si>
  <si>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</si>
  <si>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</si>
  <si>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</si>
  <si>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</si>
  <si>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</si>
  <si>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</si>
  <si>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</si>
  <si>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</si>
  <si>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</si>
  <si>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</si>
  <si>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</si>
  <si>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</si>
  <si>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</si>
  <si>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</si>
  <si>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</si>
  <si>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</si>
  <si>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</si>
  <si>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</si>
  <si>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Достигнутый результат</t>
  </si>
  <si>
    <t>Проблемы, возникшие в ходе реализации мероприятия</t>
  </si>
  <si>
    <t>Кассовые расходы,%</t>
  </si>
  <si>
    <t>Кассовое исполнение на конец отчетного периода</t>
  </si>
  <si>
    <t>Срок выполнения плановый</t>
  </si>
  <si>
    <t>Срок выполнения фактический</t>
  </si>
  <si>
    <t>Оценка расходов согласно муниципальной программе</t>
  </si>
  <si>
    <t>Сводная бюджетная роспись, план на 1 января  отчетного года</t>
  </si>
  <si>
    <t>Сводная бюджетная роспись на отчетную дату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</si>
  <si>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</si>
  <si>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</si>
  <si>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</si>
  <si>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3) иные источники</t>
  </si>
  <si>
    <t>План на отчетный год (сводная бюджетная роспись на 1 января отчетного года)</t>
  </si>
  <si>
    <t>План на отчетный период (сводная бюджетная роспись на отчетную дату)</t>
  </si>
  <si>
    <t>Темп роста к уровню прошлого года, % (гр8/гр6*100)</t>
  </si>
  <si>
    <t>941</t>
  </si>
  <si>
    <t>Управление культуры,спорта и молодежной политики Администрации города Воткинска</t>
  </si>
  <si>
    <t>938</t>
  </si>
  <si>
    <t>07</t>
  </si>
  <si>
    <t>610</t>
  </si>
  <si>
    <t>3</t>
  </si>
  <si>
    <t>Обеспечение деятельности подведомственных учреждений за счет средств бюджета города Воткинска</t>
  </si>
  <si>
    <t>4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</si>
  <si>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реализующих основную общеобразовательную программу дошкольного образования</t>
  </si>
  <si>
    <t>10</t>
  </si>
  <si>
    <t>04</t>
  </si>
  <si>
    <t>610,620</t>
  </si>
  <si>
    <t>5</t>
  </si>
  <si>
    <t>09</t>
  </si>
  <si>
    <t>6</t>
  </si>
  <si>
    <t>7</t>
  </si>
  <si>
    <t>8</t>
  </si>
  <si>
    <t>05</t>
  </si>
  <si>
    <t>0120161200</t>
  </si>
  <si>
    <t>0120161207</t>
  </si>
  <si>
    <t>0120161209</t>
  </si>
  <si>
    <t>Уплата налога на имущество организаций, земельный налог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</si>
  <si>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</si>
  <si>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0120260630</t>
  </si>
  <si>
    <t>03</t>
  </si>
  <si>
    <t>Организация обучения по программам дополнительного образования детей различной направленности</t>
  </si>
  <si>
    <t>620</t>
  </si>
  <si>
    <t>Обеспечение персонифицированного финансирования дополнительного образования детей</t>
  </si>
  <si>
    <t>0130261300</t>
  </si>
  <si>
    <t>Организация обучения по программам дополнительного образования детей физкультурно-спортивной направленности</t>
  </si>
  <si>
    <t>06</t>
  </si>
  <si>
    <t xml:space="preserve">Обеспечение деятельности подведомственных учреждений за счет средств бюджета города Воткинска </t>
  </si>
  <si>
    <t>Обеспечение деятельности подведомственных учреждений за счет средств бюджета города Воткинска (обеспечение деятельности централизованной бухгалтерии, методического кабинета)</t>
  </si>
  <si>
    <t>850</t>
  </si>
  <si>
    <t>Обеспечение деятельности подведомственных образовательных учреждений для  реализации программы "Детское и школьное питание"</t>
  </si>
  <si>
    <t>Обеспечение деятельности подведомственных учреждений за счет средств бюджета города Воткинска (содержание МАУ ДОЛ "Юность")</t>
  </si>
  <si>
    <t xml:space="preserve"> 0160161530</t>
  </si>
  <si>
    <t>0160161539</t>
  </si>
  <si>
    <t>Укрепление материально-технической базы муниципалных загородных детских оздоровительных лагерей</t>
  </si>
  <si>
    <t>0160105230</t>
  </si>
  <si>
    <t>01601S5230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</si>
  <si>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</si>
  <si>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 xml:space="preserve">  0160205230</t>
  </si>
  <si>
    <t>01602S5230</t>
  </si>
  <si>
    <t>Организация работы лагерей с дневным пребыванием</t>
  </si>
  <si>
    <t xml:space="preserve"> 0160305230</t>
  </si>
  <si>
    <t>610, 620</t>
  </si>
  <si>
    <t>01603S5230</t>
  </si>
  <si>
    <t>Мероприятия по организации временного трудоустройства подростков</t>
  </si>
  <si>
    <t xml:space="preserve"> 0160405230</t>
  </si>
  <si>
    <t xml:space="preserve"> 01604S5230</t>
  </si>
  <si>
    <t>Реализация вариативных программ в сфере отдыха детей и подростков</t>
  </si>
  <si>
    <t>110, 240, 850</t>
  </si>
  <si>
    <t>ВСЕГО</t>
  </si>
  <si>
    <t>Оценка расходов, тыс. руб.</t>
  </si>
  <si>
    <t>Отношение фактических расходов к оценке расходов, %</t>
  </si>
  <si>
    <t>Фактические расходы на отчетную дату</t>
  </si>
  <si>
    <t>средства бюджета Российской федерации</t>
  </si>
  <si>
    <t xml:space="preserve">2) средства бюджетов других уровней бюджетной системы Российской Федерации, планируемые к привлечению </t>
  </si>
  <si>
    <t>Развитие дошкольного образования</t>
  </si>
  <si>
    <t>Развитие общего образования</t>
  </si>
  <si>
    <t>Создание условий для реализации муниципальной программы</t>
  </si>
  <si>
    <t>Детское и школьное питание</t>
  </si>
  <si>
    <t xml:space="preserve"> 0150161210</t>
  </si>
  <si>
    <t>Количество воспитанников, посещающих дошкольные образовательные учреждения</t>
  </si>
  <si>
    <t>Расходы бюджета города Воткинска на оказание муниципальной услуги (выполнение работы)</t>
  </si>
  <si>
    <t>Реализация основных  общеобразовательных  программ начального общего образования</t>
  </si>
  <si>
    <t>Количество обучающихся</t>
  </si>
  <si>
    <t>человек</t>
  </si>
  <si>
    <t>Расходы бюджета города Воткинска  на оказание муниципальной услуги (выполнение работ)</t>
  </si>
  <si>
    <t>Реализация основных  общеобразовательных  программ основного общего образования</t>
  </si>
  <si>
    <t>Реализация основных  общеобразовательных  программ среднего общего образования</t>
  </si>
  <si>
    <t>Предоставление дополнительного образования детям в детских школах исскуств</t>
  </si>
  <si>
    <t>Количество детей посещающих школы</t>
  </si>
  <si>
    <t>Реализация дополнительных общеразвивающих программ</t>
  </si>
  <si>
    <t>Количество человеко-часов</t>
  </si>
  <si>
    <t>человеко-часы</t>
  </si>
  <si>
    <t>Реализация дополнительных общеразвивающих предпрофессиональных программ</t>
  </si>
  <si>
    <t>Организация отдыха детей в каникулярное время</t>
  </si>
  <si>
    <t>Организация деятельности специализированных (профильных) лагерей</t>
  </si>
  <si>
    <t>Количество мероприятий</t>
  </si>
  <si>
    <t>Расходы бюджета муниципального района на выполнение работы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</si>
  <si>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</si>
  <si>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>Факт по состоянию на конец отчетного периода</t>
  </si>
  <si>
    <t>% исполнения к плану на отчетный год (гр9/гр7*100)</t>
  </si>
  <si>
    <t>% исполнения к плану на отчетный период (гр9/гр8*100)</t>
  </si>
  <si>
    <t>Реализация основных общеобразовательных программ дошкольного образования, присмотр и уход</t>
  </si>
  <si>
    <t>Едница измерения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</si>
  <si>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
</t>
  </si>
  <si>
    <t>процентов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</si>
  <si>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</si>
  <si>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Коэффициент посещаемости детьми муниципальных дошкольных образовательных организаций</t>
  </si>
  <si>
    <t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</si>
  <si>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Среднемесячная номинальная начисленная заработная плата работников муниципальных дошкольных образовательных учреждений</t>
  </si>
  <si>
    <t>рублей</t>
  </si>
  <si>
    <t xml:space="preserve">Доля детей в возрасте от 2 месяцев  до 3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2 месяцев  до 3 лет
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</si>
  <si>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</si>
  <si>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</si>
  <si>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</si>
  <si>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Среднемесячная номинальная начисленная заработная плата учителей муниципальных общеобразовательных учреждений</t>
  </si>
  <si>
    <t>руб.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</si>
  <si>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</si>
  <si>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Среднемесячная номинальная начисленная заработная плата работников муниципальных общеобразовательных учреждений</t>
  </si>
  <si>
    <t>Доля педагогических работников муниципальных образовательных организаций дополнительного образования детей в возрасте до 30 лет, в общей численности педагогических работников муниципальных образовательных организаций дополнительного образования детей</t>
  </si>
  <si>
    <t>Доля педагогических работников муниципальных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</si>
  <si>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 с высшим образованием, в общей численности педагогических работников муниципальных образовательных организаций</t>
  </si>
  <si>
    <t>Охват учащихся общеобразовательных учреждений всеми видами питания</t>
  </si>
  <si>
    <t>В том числе охват учащихся общеобразовательных учреждений горячим питанием</t>
  </si>
  <si>
    <t>Развитие образования и воспитание</t>
  </si>
  <si>
    <t>Х</t>
  </si>
  <si>
    <t>СПмп</t>
  </si>
  <si>
    <t>процент</t>
  </si>
  <si>
    <t xml:space="preserve">процент </t>
  </si>
  <si>
    <t>%</t>
  </si>
  <si>
    <t xml:space="preserve">Управление образования </t>
  </si>
  <si>
    <t xml:space="preserve">Организация отдыха детей в каникулярное время 
</t>
  </si>
  <si>
    <t>Управление образования</t>
  </si>
  <si>
    <t>Обеспечение участия представителей города Воткинска в конкурсах, смотрах, соревнованиях, турнирах  и т.п. мероприятиях на городском, республиканском, межрегиональном и российском уровнях</t>
  </si>
  <si>
    <t>Управление образования, Управление физической культуры, спорта и молодежной политики</t>
  </si>
  <si>
    <t>Организация повышения квалификации педагогических работников, руководителей муниципальных образовательных учреждений города Воткинска</t>
  </si>
  <si>
    <t>Организация и проведение аттестации руководителей муниципальных образовательных учреждений, подведомственных Управлению образования</t>
  </si>
  <si>
    <t>Организация и проведение конкурса профессионального мастерства «Педагог года»</t>
  </si>
  <si>
    <t>Обеспечение муниципальных образовательных учреждений квалифицированными кадрами</t>
  </si>
  <si>
    <t>Управление физической культуры, спорта и молодежной политики</t>
  </si>
  <si>
    <t>Обеспечение деятельности подведомственных учреждений за счет средств бюджета города Воткинска (Cодержание МАУ ДОЛ "Юность")</t>
  </si>
  <si>
    <t>Предоставление частичного возмещения (компенсации)стоимости путевки для детей в загородные детские оздоровительные лагеря</t>
  </si>
  <si>
    <t>Организация иных форм отдыха детей в каникулярное время за исключением дневных лагерей и загородных лагерей</t>
  </si>
  <si>
    <t>9=гр8/гр7 либо  гр.7/гр 8</t>
  </si>
  <si>
    <t>Относительное отклонение факта от плана</t>
  </si>
  <si>
    <t xml:space="preserve">Обоснование отклонеинй значений целевого показателя (индикатора) на конец отчетного периода </t>
  </si>
  <si>
    <t xml:space="preserve">факт на конец отчетного периодана </t>
  </si>
  <si>
    <t xml:space="preserve">план на конец отчетного (текущего) года                 </t>
  </si>
  <si>
    <t xml:space="preserve">факт на начало отчетного периода (за прошлый год)   </t>
  </si>
  <si>
    <t>Ответственный исполнитель: Управление образования</t>
  </si>
  <si>
    <t>Отвественный исполнитель, соисполнители</t>
  </si>
  <si>
    <t>"Развитие образования и воспитание на 2020-2024 годы"</t>
  </si>
  <si>
    <t>Реализация основных общеобразовательных программ дошкольного воспитания, присмотр и уход за детьми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</si>
  <si>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</si>
  <si>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0110161100</t>
  </si>
  <si>
    <t>Уплата налога на имущество дошкольных образовательных  организаций и земельный налог</t>
  </si>
  <si>
    <t>0110160620, 0110160630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</si>
  <si>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</si>
  <si>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оплаты за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</si>
  <si>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0110204480</t>
  </si>
  <si>
    <t>Реализация мероприятий по присмотру и уходу за детьми-инвалидами, детьми-сиротами и детьми , оставшимися без попечения родителей, а также за детьми с туберкулезной интоксикацией, обучающимися в муниципальных образовательных организациях , находящихся на территории УР, реализующих образовательную программу дошкольного образования</t>
  </si>
  <si>
    <t>Оказание муниципальных услуг по реализации основных общеобразовательных программ по реализации начального, основного  и среднего  общего образования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</si>
  <si>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</si>
  <si>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>Уплата налога на имущество  общеобразовательных организаций, земельный налог</t>
  </si>
  <si>
    <t>0120160620</t>
  </si>
  <si>
    <t>Предоставление общедоступного и бесплатного дошкольного, начального общего, основного общего, среднего 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</si>
  <si>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0120204330</t>
  </si>
  <si>
    <t>Уплата налога на имущество специальной(коррекционной) общеобразовательной организации, земельный налог</t>
  </si>
  <si>
    <t>Развтие системы воспитания и   дополнительного образования  детей</t>
  </si>
  <si>
    <t>Оказание учреждениями дополнительного бразования детей   муниципальных услуг, выполнение работ, финансовое обеспечение деятельности муниципальных учреждений</t>
  </si>
  <si>
    <t>0130161300</t>
  </si>
  <si>
    <t>Уплата налога на имущество организаций дополнительного образования, земельный налог</t>
  </si>
  <si>
    <t>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«Развитие образования и воспитание на 2020-2024 годы"</t>
  </si>
  <si>
    <t>0140160030</t>
  </si>
  <si>
    <t>0140260120</t>
  </si>
  <si>
    <t>0140260630</t>
  </si>
  <si>
    <t xml:space="preserve"> 01501S6960</t>
  </si>
  <si>
    <t>0150106960</t>
  </si>
  <si>
    <t xml:space="preserve"> 01605S5230</t>
  </si>
  <si>
    <t>Содержание муниципального имущества (текущий ремонт, капитальный ремонт,  подготовка учреждений к новому учебному году, отопительному периоду)</t>
  </si>
  <si>
    <t>Укрепление материально-технической базы дошкольных образовательных учреждений, реализация наказов избирателей</t>
  </si>
  <si>
    <t>Материальная поддержка семей с детьми дошкольного возраста</t>
  </si>
  <si>
    <t>01101S0830</t>
  </si>
  <si>
    <t>0110161150</t>
  </si>
  <si>
    <t>0110100830</t>
  </si>
  <si>
    <t>0120162800</t>
  </si>
  <si>
    <t>0120100830</t>
  </si>
  <si>
    <t>01201S0830</t>
  </si>
  <si>
    <t>Внедрение федеральных государственных образовательных стандартов (требований) дошкольного образования</t>
  </si>
  <si>
    <t>0110101820</t>
  </si>
  <si>
    <t>01201S8810</t>
  </si>
  <si>
    <t>Реализация федеральных государственных образовательных стандартов  общего образования (ФГОС)</t>
  </si>
  <si>
    <t>0120101820</t>
  </si>
  <si>
    <t>011016110Д</t>
  </si>
  <si>
    <t>011016110С</t>
  </si>
  <si>
    <t>0120108810</t>
  </si>
  <si>
    <t>012016120Д</t>
  </si>
  <si>
    <t>0120153030</t>
  </si>
  <si>
    <t>012Е308850</t>
  </si>
  <si>
    <t>0120160180</t>
  </si>
  <si>
    <t>0130161309</t>
  </si>
  <si>
    <t xml:space="preserve">0130161300 </t>
  </si>
  <si>
    <t>0130160630</t>
  </si>
  <si>
    <t>Модернизация (капитальный ремонт, реконструкция) региональных и муниципальных детских школ искусств по видам искусств</t>
  </si>
  <si>
    <t xml:space="preserve">Управление культуры, спорта и молодежной политики </t>
  </si>
  <si>
    <t>013056130Д</t>
  </si>
  <si>
    <t>Укрепление материально-технической базы   учреждений дополнительного образования, реализация наказов избирателей</t>
  </si>
  <si>
    <t>Содержание муниципального имущества (текущий ремонт, капитальный ремонт, подготовка учреждений к новому учебному году, отопительному периоду)</t>
  </si>
  <si>
    <t>Организация дополнительного профессионального образования по профилю педагогической деятельности  (в рамках реализации  национального проекта "Образование", проект "Успех каждого ребенка")</t>
  </si>
  <si>
    <t>0130101820</t>
  </si>
  <si>
    <t>0160505230</t>
  </si>
  <si>
    <t>0160361309</t>
  </si>
  <si>
    <t>0160461300</t>
  </si>
  <si>
    <t>0160361209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</si>
  <si>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</si>
  <si>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Оказание муниципальной услуги «Прием заявлений, постановка на учет и выдача путевок в образовательные учреждения, реализующие основную образовательную программу дошкольного образования (детские сады)  в муниципальном образовании «Город Воткинск»</t>
  </si>
  <si>
    <t>Проведен учет детей, претендующих на получение дошкольного образования, предоставлены путевки в образовательные учреждения, реализующие основную образовательную программу дошкольного образования</t>
  </si>
  <si>
    <t>Предоставлены средства на  обеспечение  государственных гарантий реализации прав граждан на получение общедоступного и бесплатного дошкольного образования</t>
  </si>
  <si>
    <t>Оказание муниципальными дошкольными образовательными  учреждениями муниципальных услуг, выполнение работ, финансовое обеспечение деятельности муниципальных учреждений</t>
  </si>
  <si>
    <t xml:space="preserve">Организовано предоставление общедоступного и бесплатного дошкольного образования по основным общеобразовательным программам в муниципальных дошкольных образовательных организациях, созданы условия для осуществления присмотра и ухода за детьми, содержания детей в муниципальных дошкольных образовательных организациях. </t>
  </si>
  <si>
    <t xml:space="preserve">Осуществлена выплата компенсации части родительской платы за содержание ребенка в муниципальных дошкольных образовательных организациях города Воткинска, реализация переданных государственных полномочий Удмуртской Республики. </t>
  </si>
  <si>
    <t>Реализация предоставления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оплаты за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</si>
  <si>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Освобождены от родительской платы за  присмотр и уход за  ребенком в муниципальных дошкольных образовательных учреждениях, реализующих основную общеобразовательную программу дошкольного образования родители (законные представители), если один или оба из которых являются инвалидами первой или второй группы и не имеют других доходов, кроме пенсии</t>
  </si>
  <si>
    <t>Освобождены от родительской платы за  присмотр и уход за  ребенком в муниципальных дошкольных  образовательных учреждениях, реализующих основную общеобразовательную программу дошкольного образования, детей – инвалидов, детей оставшихся без попечения родителей, а также за детей с туберкулезной интоксикацией</t>
  </si>
  <si>
    <t>Организация доступности дошкольных образовательных учреждений  для инвалидов и других маломобильных групп населения  в  целях реализации государственной программы Российской Федерации "Доступная среда"</t>
  </si>
  <si>
    <t>Обеспечены условия доступности  для инвалидов и других маломобильных групп населения согласно планам, совершенствована системы комплексной реабилитации и абилитации инвалидов в муниципальных дошкольных образовательных организациях</t>
  </si>
  <si>
    <r>
      <t>Строительство, реконструкция, модернизация объектов муниципальной собственности в  целях реализации национального проекта РФ"Демография"</t>
    </r>
    <r>
      <rPr>
        <b/>
        <i/>
        <sz val="9"/>
        <rFont val="Times New Roman"/>
        <family val="1"/>
      </rPr>
      <t>( проект "Содействие занятости женщин)</t>
    </r>
  </si>
  <si>
    <t>2020 год</t>
  </si>
  <si>
    <t>Приобретено оборудование для дошкольной образовательной организации</t>
  </si>
  <si>
    <t>Повышена квалификация кпедагогических кадров.Разработана  образовательная программа с учетом региональных, национальных и этнокультурных особенностей (региональная составляющая).</t>
  </si>
  <si>
    <t>Оказание муниципальных услуг по реализации основных общеобразовательных программ по реализации начального, основного и   среднего общего образования</t>
  </si>
  <si>
    <t xml:space="preserve">Укрепление материально-технической базы общеобразовательных  учреждений, реализация наказов избирателей </t>
  </si>
  <si>
    <t>Приобретено учебно-лабораторное, спортивное оборудование. Обеспечена возможность обучения по ФГОС. Выделены средства для подготовка муниципальных учреждений к текущему отопительному сезону. Благоустроены прилегающие территории.</t>
  </si>
  <si>
    <t>Проведен текущий ремонт, созданы  условия для реализации  прав граждан на получение общедоступного и бесплатного  общего образования</t>
  </si>
  <si>
    <t>Выполнены переданные государственные полномочия Удмуртской Республики</t>
  </si>
  <si>
    <t>Создана возможность испольхования информационно-коммуникационных технологий в образовательном процессе.</t>
  </si>
  <si>
    <t xml:space="preserve">Привлечено к участию и в олимпиадах и мониторингах более 5 тысяч учащихся. Организована работа по целевому набору, ежегодно заключено не менее 10 договоров. </t>
  </si>
  <si>
    <t xml:space="preserve">100% обучающихся будут обучаться по  программам соответствующим ФГОС. Повышена квалификация кпедагогических кадров.Разработана  образовательная программа с учетом региональных, национальных и этнокультурных особенностей (региональная составляющая).      </t>
  </si>
  <si>
    <t>Введена в режим  функционирования система персонифицированного дополнительного образования детей (ПФДО) п\</t>
  </si>
  <si>
    <r>
      <t xml:space="preserve">Организация дополнительного профессионального образования по профилю педагогической деятельности </t>
    </r>
    <r>
      <rPr>
        <i/>
        <sz val="9"/>
        <rFont val="Times New Roman"/>
        <family val="1"/>
      </rPr>
      <t xml:space="preserve"> (в рамках реализации  национального проекта "Образование", проект "Успех каждого ребенка")</t>
    </r>
  </si>
  <si>
    <t xml:space="preserve"> Ежегодно повышена квалификация 30% педагогических  кадров</t>
  </si>
  <si>
    <r>
      <t>Организация деятельности муниципальных учреждений дополнительного образования детей города Воткинска в качестве республиканских экспериментальных площадок и опорных учреждений</t>
    </r>
    <r>
      <rPr>
        <i/>
        <sz val="9"/>
        <rFont val="Times New Roman"/>
        <family val="1"/>
      </rPr>
      <t xml:space="preserve"> (в рамках реализации  национального проекта "Образование", проект "Успех каждого ребенка", республиканской программы "Доступное дополнительное образование для детей")</t>
    </r>
  </si>
  <si>
    <t>Апробация новых образовательных программ и проектов, распространение успешного опыта</t>
  </si>
  <si>
    <t>Проведение семинаров, совещаний по распространению успешного опыта организации дополнительного образования детей</t>
  </si>
  <si>
    <t>Проведены все запланированные мероприятия по распространению успешного опыта организации дополнительного образования детей</t>
  </si>
  <si>
    <r>
      <t>Разработка новых образовательных программ и проектов в сфере дополнительного образования дете</t>
    </r>
    <r>
      <rPr>
        <i/>
        <sz val="9"/>
        <rFont val="Times New Roman"/>
        <family val="1"/>
      </rPr>
      <t xml:space="preserve"> (в рамках реализации  национального проекта "Образование", проект "Успех каждого ребенка")</t>
    </r>
  </si>
  <si>
    <t>Не менее  45% представителей города Воткинска приняли участие в конкурсах, смотрах, соревнованиях, турнирах  и т.п. мероприятиях на городском, республиканском, межрегиональном и российском уровнях</t>
  </si>
  <si>
    <t>Предоставлено дополнительное образование детей по программам дополнительного образования детей физкультурно-спортивной направленности</t>
  </si>
  <si>
    <t>Проведен текущий ремонт, все общеобразовательные учреждения подготовлены к новому учебному году.</t>
  </si>
  <si>
    <t>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«Развитие образования и воспитание» на 2020-2024годы</t>
  </si>
  <si>
    <t>Повышена квалификация руководителей  образовательных учреждений</t>
  </si>
  <si>
    <t xml:space="preserve"> Проведен конкурс с целью стимулированя педагогических кадров муниципальных образовательных учреждений </t>
  </si>
  <si>
    <t>Организация работ по разработке и внедрению муниципальной  системы независимой оценки качества условий осуществления образовательной деятельности образовательных организаций</t>
  </si>
  <si>
    <t>Проведена независимая оценка качества условий осуществления образовательной деятельности образовательных организаций , подлежащих НОК в текущем году</t>
  </si>
  <si>
    <t>08</t>
  </si>
  <si>
    <t>Организация работ по информированию населения об организации предоставления дошкольного, общего, дополнительного образования детей в городе Воткинске</t>
  </si>
  <si>
    <t>На стендах и сайтах образовательных организаций размещена полная информация о деятельности учреждения</t>
  </si>
  <si>
    <t>Увеличена доля   детей 1 и 2 групп здоровья. Оказана поддержка  малообеспеченным семьям, дети из которых получили льготное питание.</t>
  </si>
  <si>
    <t>Достигнут показатель по охвату  горячим питанием учащихся (96%). Организовано двухразовое пеитание для обучающиеся с ограниченными возможностями здоровья.</t>
  </si>
  <si>
    <t>Обеспечение обогащенными продуктами питания, в том числе молоком, молочной продукцией, соками и другими продуктами питания  детей дошкольного возраста в образовательных учреждениях, реализующих программы дошкольного образования</t>
  </si>
  <si>
    <t>Улучшены показатели здоровья  детей дошкольного возраста</t>
  </si>
  <si>
    <t>Обеспечение учащихся общеобразовательных учреждений качественным сбалансированным питанием</t>
  </si>
  <si>
    <t>Обеспечена деятельность МАУ  ДОЛ "Юность" за счет средств бюджета города Воткинска</t>
  </si>
  <si>
    <t>Предоставлено частичное возмещение (компенсация)стоимости путевки для детей в загородные детские оздоровительные лагеря</t>
  </si>
  <si>
    <t>Организация временного трудоустройства подростков</t>
  </si>
  <si>
    <t>Проведены мероприятия по организации временного трудоустройства подростков</t>
  </si>
  <si>
    <t>Увеличен перечень вариативных программ в сфере отдыха детей и подростков</t>
  </si>
  <si>
    <t xml:space="preserve">Управление образования образовательные учреждения города Воткинска </t>
  </si>
  <si>
    <t>Организованы иные форым отдыха детей в каникулярное время за исключением дневных лагерей и загородных лагерей</t>
  </si>
  <si>
    <t>По данному направлению средства не выделялись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</si>
  <si>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(республиканская программа  "Создание новых мест в общеобразовательных организациях в Удмуртской Республике на 2016 - 2025 годы")</t>
  </si>
  <si>
    <t xml:space="preserve">Развитие системы воспитания и дополнительное образование детей </t>
  </si>
  <si>
    <t>единиц</t>
  </si>
  <si>
    <t>тыс.единиц</t>
  </si>
  <si>
    <t>баллов</t>
  </si>
  <si>
    <t>Доля детей, охваченных организованными формами отдыха, оздоровления, творческого досуга, занятости, от общего числа детей в возрасте от 6,5 до 15 лет  каникулярное время</t>
  </si>
  <si>
    <t xml:space="preserve"> - в загородных оздоровительных лагерях </t>
  </si>
  <si>
    <t>- в лагерях с дневным пребыванием детей</t>
  </si>
  <si>
    <t xml:space="preserve">- в санаториях </t>
  </si>
  <si>
    <t>прочее (культурно-досуговые и спортивные мероприятия и т.п.)</t>
  </si>
  <si>
    <t xml:space="preserve"> -эффективность оздоровления детей, отдохнувших в период летних каникул в муниципальных загородных оздоровительных лагерях</t>
  </si>
  <si>
    <t>-заполняемость муниципального загородного оздоровительного лагеря в летнее каникулярное время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</si>
  <si>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</t>
  </si>
  <si>
    <t>х</t>
  </si>
  <si>
    <t xml:space="preserve">"Развитие образования и воспитание на 2020-2024 годы" </t>
  </si>
  <si>
    <r>
      <t xml:space="preserve">Организация и проведение олимпиад школьников, мониторингов на муниципальном уровне  </t>
    </r>
    <r>
      <rPr>
        <i/>
        <sz val="9"/>
        <rFont val="Times New Roman"/>
        <family val="1"/>
      </rPr>
      <t>(в рамках реализации  национального проекта "Образование", проект "Успех каждого ребенка")</t>
    </r>
  </si>
  <si>
    <r>
      <t xml:space="preserve">Формирование и развитие современной информационной образовательной среды в муниципальных общеобразовательных организациях </t>
    </r>
    <r>
      <rPr>
        <i/>
        <sz val="9"/>
        <rFont val="Times New Roman"/>
        <family val="1"/>
      </rPr>
      <t>(в рамках реализации национального проекта "Образование", проект "Цифровая образовательная среда")</t>
    </r>
  </si>
  <si>
    <t>Апробация новых образовательных программ и проектов была проверена на дистанционных формах обучения</t>
  </si>
  <si>
    <t>штук</t>
  </si>
  <si>
    <t>Отчет о реализации муниципальной программы "Развитие образования и воспитание на 2020-2024 годы"</t>
  </si>
  <si>
    <t xml:space="preserve"> Развитие системы воспитания и дополнительного образования  детей</t>
  </si>
  <si>
    <t xml:space="preserve"> Часть  мероприятий проводились  на дистанционном уровне,что в целом не позволило объективно оценить результаты участия</t>
  </si>
  <si>
    <t xml:space="preserve">Значение показателя возросло в связи с  ростом средней заработной платы педагогических работников в соответствии с Указом Президента РФ </t>
  </si>
  <si>
    <t xml:space="preserve">           У Т В Е Р Ж Д А Ю</t>
  </si>
  <si>
    <t>Управление культуры,спорта и молодежной политики</t>
  </si>
  <si>
    <t>0110105470</t>
  </si>
  <si>
    <t>0110400820</t>
  </si>
  <si>
    <t>0110161109</t>
  </si>
  <si>
    <t>0110162800</t>
  </si>
  <si>
    <t>0110207120</t>
  </si>
  <si>
    <t>01102S7120</t>
  </si>
  <si>
    <t>Строительство, реконструкция, модернизация и оснащение объектов муниципальной собственности в  целях реализации национального проекта РФ"Демография"( проект "Содействие занятости женщин)</t>
  </si>
  <si>
    <t>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</si>
  <si>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011P222320</t>
  </si>
  <si>
    <t>011P22232S</t>
  </si>
  <si>
    <t>0120104310</t>
  </si>
  <si>
    <t>0120109090</t>
  </si>
  <si>
    <t>0120100120</t>
  </si>
  <si>
    <t>0120160630</t>
  </si>
  <si>
    <t>012026120C</t>
  </si>
  <si>
    <t>0120161250</t>
  </si>
  <si>
    <t>Обеспечение выплат ежемесячного денежного вознаграждения за классное руководство педагогическим  работникам государственных образовательных организаций субъектов Российской Федерации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</t>
  </si>
  <si>
    <t xml:space="preserve">Управление культуры,спорта и молодежной политики </t>
  </si>
  <si>
    <t xml:space="preserve"> 0130160630</t>
  </si>
  <si>
    <t>0130361350</t>
  </si>
  <si>
    <t>0130300820</t>
  </si>
  <si>
    <t>400</t>
  </si>
  <si>
    <t>01305S5190</t>
  </si>
  <si>
    <t>0130555190</t>
  </si>
  <si>
    <t>Обеспечение витаминизированным молоком и кулинарным изделием обучающихся 1-4-х классов общеобразовательных учреждений, обеспечение  бесплатным горячим питанием обучающихся 5-11-х классов общеобразовательных учреждений из малообеспеченных семей (кроме детей из многодетных  малообеспеченных семей)</t>
  </si>
  <si>
    <t>Обеспечение  бесплатным горячим питанием обучающихся 5-11-х классов общеобразовательных учреждений  из многодетных  семей, обучающихся с ограниченными возможностями здоровья</t>
  </si>
  <si>
    <t>01501S3040</t>
  </si>
  <si>
    <t>01501L3040</t>
  </si>
  <si>
    <t>0150161219</t>
  </si>
  <si>
    <t>0160161530</t>
  </si>
  <si>
    <t xml:space="preserve"> 0160160630</t>
  </si>
  <si>
    <t xml:space="preserve">Управление образования ,образовательные учреждения города Воткинска </t>
  </si>
  <si>
    <t>01604S5230</t>
  </si>
  <si>
    <t xml:space="preserve">Координатор муниципальной программы                                                                   Заместитель главы Администрации по социальным вопросам -начальник управления социальной поддержки    </t>
  </si>
  <si>
    <t xml:space="preserve"> ______________  Александрова Ж.А.</t>
  </si>
  <si>
    <t xml:space="preserve">К плану на  1 января отчетного  года
(гр14/гр12*
100)
</t>
  </si>
  <si>
    <t xml:space="preserve">К плану на отчетную  дату
(гр14/гр13*
100)
</t>
  </si>
  <si>
    <t>Организация бесплатного горячего  питания обучающихся, получающих начальное общее образование в государственных и муниципальных образовательных организациях субъекта Российской Федерации</t>
  </si>
  <si>
    <t xml:space="preserve">Реализованы установленные полномочия (функции), организация управления муниципальной программой «Развитие образования» Управлением образования.                   Общая сумма затрат составила  4 735,1 тыс. руб., в т.ч.  заработная плата с начислениями -  4 667,6 тыс. руб. </t>
  </si>
  <si>
    <t>Обеспечение всех обучающихся, получающих начальное общее образование в муниципальных образовательных организациях в городе Воткинске, бесплатным горячим питанием</t>
  </si>
  <si>
    <t xml:space="preserve">Обеспечены  питанием 1193 учащихся  5-11-х классов общеобразовательных учреждений  из многодетных  семей на сумму 60 рублей в учебный день за сче РБ и МБ.                                                                                                      Обеспечены  двухразовым горячим питанием 304 обучающихся с ОВЗ на сумму 120 рублей в учебный день за сче средств  МБ.                 </t>
  </si>
  <si>
    <t xml:space="preserve">Обеспечены полноценным 3-х разовым питанием (завтрак, обед, уплотненный полдник) 6128 воспитанника дошкольных учреждений. Средняя стоимость пиания составляет 82,7  руб./день </t>
  </si>
  <si>
    <t xml:space="preserve">Освоены средства из бюджета УР на организацию горячего питания обучающихся, получающих начальное общее образование в муниципальных образовательных организациях с 01.09.2020 года в размере 20 515,3 тыс. руб., из средств МБ - 104,6 тыс. руб., обеспечены горячим питанием 5269 учащихся 1- 4 классов. </t>
  </si>
  <si>
    <t>Обеспечены бесплатным горячим питанием, в том числе из обогащенных продуктов, включая молочные, учащиеся 1-4-х классов общеобразовательных учреждений,  обеспечены качественным питанием учащиеся 1-11-х классов общеобразовательных учреждений, в том числе учащиеся из малоимущих семей. Увеличилась долч  детей 1 и 2 групп здоровья.</t>
  </si>
  <si>
    <t xml:space="preserve">Обеспечены витаминизированным молоком и кулинарным изделием 5269 учащихся 1-4-х классов.                                                 Обеспечены горячим питанием 57 учащиеся 1-11-х классов общеобразовательных учреждений,  из малоимущих семей. Достигнут показатель охвата обучающихся школ горячим питанием - 96,7% .                                                                                                                                                                           </t>
  </si>
  <si>
    <t>Обеспечены завтраком, в том числе из обогащенных продуктов, включая молочные, учащиеся 1-4-х классов общеобразовательных учреждений,  обеспечены качественным питанием учащиеся 1-11-х классов общеобразовательных учреждений, в том числе учащиеся из малоимущих семей.Произошло увеличение  доли  детей 1 и 2 групп здоровья</t>
  </si>
  <si>
    <t>Всего мероприятий 12</t>
  </si>
  <si>
    <t>Выполнено  12  СММп 1,000</t>
  </si>
  <si>
    <t>Всего мероприятий 14</t>
  </si>
  <si>
    <t>Выполнено  14  СММп 1,000</t>
  </si>
  <si>
    <t xml:space="preserve">100% обучающихся  обучаются по  программам соответствующим ФГОС.                                                                                       Проведены курсы повышения квалификациидля  196 педагогических работников    по персонифицированной системе финансирования Общая сума затрат составила  366,7 тыс.рублей. </t>
  </si>
  <si>
    <t>Всего мероприятий 13</t>
  </si>
  <si>
    <t>Выполнено  13  СММп 1,000</t>
  </si>
  <si>
    <t>Всего мероприятий 11</t>
  </si>
  <si>
    <t>Выполнено  11  СММп 1,000</t>
  </si>
  <si>
    <t>Всего мероприятий 5</t>
  </si>
  <si>
    <t>Выполнено  5  СММп 1,000</t>
  </si>
  <si>
    <t>Всего мероприятий 8</t>
  </si>
  <si>
    <t>Выполнено  8  СММп 1,000</t>
  </si>
  <si>
    <t xml:space="preserve">Запланированные мероприятия проведены, в период пандемии проводены  в дистанционном режиме </t>
  </si>
  <si>
    <t>Значение показателя  достигнуто в связи с тем, что проведена большая организационная работа в ОО по организации здорового питания</t>
  </si>
  <si>
    <t>В учреждениях дополнительного образования увеличилось количество молодых педагогов,  работает 22 педагога до 30 лет</t>
  </si>
  <si>
    <t>Олимпиада проводилась по 20 общеобразовательным предметам, 8514 школьник с 1-11 класс приняли участие во Всероссийской олимпиаде школьников на всех этапах. 1414 учащихся 7-11 классов приняли участие в муниципальном этапе. В региональном этапе приняли участие 37 обучающихся, из  них 9 стали призерами  и 4 - победителями.</t>
  </si>
  <si>
    <t>Проведена модернизация (капитальный ремонт, реконструкция) региональных и муниципальных детских школ искусств по видам искусств</t>
  </si>
  <si>
    <t>Выполнена ПСД на капитальный ремонтДШИ №2   (хоровое отделение) на сумму  1939,7 тыс. руб. -</t>
  </si>
  <si>
    <r>
  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(</t>
    </r>
    <r>
      <rPr>
        <i/>
        <sz val="12"/>
        <rFont val="Times New Roman"/>
        <family val="1"/>
      </rPr>
      <t>национальный проект "Образование" проект "Успех каждого ребенка")</t>
    </r>
  </si>
  <si>
    <r>
      <t xml:space="preserve">Доля детей с ограниченными возможностями здоровья осваивающих общеобразовательные программы, в том числе с использованием дистанционных технологий  от общего числа детей данной категории                                                                            </t>
    </r>
    <r>
      <rPr>
        <i/>
        <sz val="12"/>
        <rFont val="Times New Roman"/>
        <family val="1"/>
      </rPr>
      <t>( национальный проект "Образование", проект "Успех каждого ребенка")</t>
    </r>
  </si>
  <si>
    <r>
      <t xml:space="preserve">Доля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                                                    </t>
    </r>
    <r>
      <rPr>
        <i/>
        <sz val="12"/>
        <rFont val="Times New Roman"/>
        <family val="1"/>
      </rPr>
      <t>( национальный проект "Образование", проект "Успех каждого ребенка")</t>
    </r>
  </si>
  <si>
    <r>
      <t xml:space="preserve"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"Билет в будущеее"                                                                    </t>
    </r>
    <r>
      <rPr>
        <i/>
        <sz val="12"/>
        <rFont val="Times New Roman"/>
        <family val="1"/>
      </rPr>
      <t>( национальный проект "Образование", проект "Успех каждого ребенка")</t>
    </r>
  </si>
  <si>
    <r>
      <t xml:space="preserve"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                                                         </t>
    </r>
    <r>
      <rPr>
        <i/>
        <sz val="12"/>
        <rFont val="Times New Roman"/>
        <family val="1"/>
      </rPr>
      <t>(республиканская программа "Доступное дополнительное образование для детей")</t>
    </r>
  </si>
  <si>
    <r>
      <t>Доля  детей в возрасте от  5 до 18 лет, использующих сертификаты дополнительного образования, в статусе сертификатов персонифицированного финансирования                         (</t>
    </r>
    <r>
      <rPr>
        <i/>
        <sz val="12"/>
        <rFont val="Times New Roman"/>
        <family val="1"/>
      </rPr>
      <t>республиканская программа "Доступное дополнительное образование для детей")</t>
    </r>
  </si>
  <si>
    <r>
      <t xml:space="preserve">Число детей, принявших участие в ежегодной всероссийской Акции профдиагностики "За собой"                                                                         </t>
    </r>
    <r>
      <rPr>
        <i/>
        <sz val="12"/>
        <rFont val="Times New Roman"/>
        <family val="1"/>
      </rPr>
      <t>( национальный проект "Образование", проект "Успех каждого ребенка")</t>
    </r>
  </si>
  <si>
    <r>
      <t xml:space="preserve"> Количество новых мест в общеобразовательных организациях муниципального образования «Город Воткинск»  (республиканская программа  </t>
    </r>
    <r>
      <rPr>
        <i/>
        <sz val="12"/>
        <rFont val="Times New Roman"/>
        <family val="1"/>
      </rPr>
      <t>"Создание новых мест в общеобразовательных организациях в Удмуртской Республике на 2016 - 2025 годы")</t>
    </r>
  </si>
  <si>
    <r>
      <t>Количество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  </r>
    <r>
      <rPr>
        <i/>
        <sz val="12"/>
        <rFont val="Times New Roman"/>
        <family val="1"/>
      </rPr>
      <t xml:space="preserve"> (национальный проект "Демография", проект "Содействие занятости женщин")</t>
    </r>
  </si>
  <si>
    <r>
  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- НКО), с нарастающим итогом с 2019 года (</t>
    </r>
    <r>
      <rPr>
        <i/>
        <sz val="12"/>
        <rFont val="Times New Roman"/>
        <family val="1"/>
      </rPr>
      <t>национальный проект "Демография", проект "Поддержка семей, имеющих детей")</t>
    </r>
  </si>
  <si>
    <r>
      <t>Результаты независимой оценки качества условий оказания услуг муниципальными образовательными  организациями муниципального образования "Город Воткинск"</t>
    </r>
    <r>
      <rPr>
        <i/>
        <sz val="12"/>
        <rFont val="Times New Roman"/>
        <family val="1"/>
      </rPr>
      <t>( по данным официального сайта для размещения информации о государственных и муниципальных учреждениях в сети "Интернет" (при наличии):                                                                                                                     -в сфере образования</t>
    </r>
  </si>
  <si>
    <r>
      <t xml:space="preserve">- </t>
    </r>
    <r>
      <rPr>
        <sz val="12"/>
        <color indexed="8"/>
        <rFont val="Times New Roman"/>
        <family val="1"/>
      </rPr>
      <t>в профильных сменах, проводимых на базе муниципального загородного оздоровительного лагеря и на базе муниципальных лагерей с дневным пребыванием детей (%)</t>
    </r>
  </si>
  <si>
    <r>
      <t>-доля детей, находящихся в трудной жизненной ситуации, охваченных организованными профильными сменами от общего числа детей, находящихся в трудной жизненной ситуации, 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каникулярное время</t>
    </r>
  </si>
  <si>
    <t>Доля обучающихся во вторую смену возросла, так как количество школьных мест не увеличилось, а количество детей в школах города возросло</t>
  </si>
  <si>
    <t>Развитие системы воспитания и   дополнительного образования  детей</t>
  </si>
  <si>
    <t>Организована и проведена аттестации руководителей муниципальных образовательных учреждений, подведомственных Управлению образования выполнено</t>
  </si>
  <si>
    <t>На стендах и сайтах образовательных организаций размещена полная информация о деятельности учреждений, в том числе  реализации программ  дистанционного образования на различных платформах          На все обращения граждан предоставлены ответы, информация о предоставляемых муниципальных услугах  доступна и размещена на официальных сайтах учреждения и стендах</t>
  </si>
  <si>
    <t>РОРганизованы лагеря с дневным пребыванием на базе школ и учреждений дополнительного образования</t>
  </si>
  <si>
    <t xml:space="preserve">Форма 2. Отчет о расходах на реализацию муниципальной программы "Развитие образования и воспитани  на 2020-2024 годы"   за счет всех источников финансирования                                           </t>
  </si>
  <si>
    <t xml:space="preserve"> за 1 полугодие  2021 года</t>
  </si>
  <si>
    <t xml:space="preserve"> за  1 полугодие   2021 года</t>
  </si>
  <si>
    <t>Форма 3. Отчет о выполнении основных мероприятий муниципальной программы  "Развитие образования и воспитание на 2020-2024 годы "                                                                                                                                                                         за 1 полугодие 2021 года</t>
  </si>
  <si>
    <t xml:space="preserve">  за 1 полугодие 2021 года</t>
  </si>
  <si>
    <t>110,240,610, 620</t>
  </si>
  <si>
    <t>240,610,620</t>
  </si>
  <si>
    <t xml:space="preserve">Социальная поддержка детей-сирот и детей, оставшихся без попечения родителей, обучающихся и воспитывающихся в образовательных организациях для детей- сирот и  детей, оставшихся без попечения родителей, также в патронатной семье, и организиция предоставелния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организациях для детей-сирот и детей, осташихся без поречения родителей ( выполенени переданных государственных полномочий Удмуртской Республики) государственных </t>
  </si>
  <si>
    <t>0120304380</t>
  </si>
  <si>
    <t>100,200,300,852</t>
  </si>
  <si>
    <t>Уплата налога на имущество общеобразовательных организаций, земельный налог</t>
  </si>
  <si>
    <t>0120360630</t>
  </si>
  <si>
    <t>851</t>
  </si>
  <si>
    <t>Обеспечение витаминизированным молоком и кулинарным изделием учащихся 1-4-х классов общеобразовательных учреждений, обеспечение  питанием учащихся 1-11-х классов общеобразовательных учреждений из малообеспеченных семей (кроме детей из многодетных малообеспеченных семей)</t>
  </si>
  <si>
    <t>Обеспечение  питанием учащихся 1-11-х классов общеобразовательных учреждений й из многодетных малообеспеченных семей, учащихся с ограниченными возможностями здоровья (ОВЗ)</t>
  </si>
  <si>
    <t xml:space="preserve">Управление образования Администрации города Воткинска </t>
  </si>
  <si>
    <t>240,610, 620</t>
  </si>
  <si>
    <t>240</t>
  </si>
  <si>
    <t>01605S5230</t>
  </si>
  <si>
    <t>244</t>
  </si>
  <si>
    <t>120</t>
  </si>
  <si>
    <t>0150153040</t>
  </si>
  <si>
    <t>012016120С</t>
  </si>
  <si>
    <t>013016130С</t>
  </si>
  <si>
    <t>016016153Д</t>
  </si>
  <si>
    <t>321</t>
  </si>
  <si>
    <t>611</t>
  </si>
  <si>
    <t>013016130Д</t>
  </si>
  <si>
    <t>241</t>
  </si>
  <si>
    <t>средства бюджета Российской Федерации</t>
  </si>
  <si>
    <t>612, 320</t>
  </si>
  <si>
    <t>Обеспечено качественное общедоступное и бесплатное дошкольное образование в муниципальных дошкольных образовательных организациях . Оплата труда работников с начислениями на оплату труда составила 310132,1 тыс. руб. Достигнут целевой показатель по средней заработной плате педагогических работников муниципальных бюджетных дошкольных образовательных учреждений города Воткинска -                                                                            30086,13 руб. в месяц.   Приобретены игрушки на сумму 383,8 тыс. руб.</t>
  </si>
  <si>
    <t xml:space="preserve">34 муниципальных дошкольных образовательных учреждения получили финансовое обеспечение для организации предоставления общедоступного и бесплатного дошкольного образования по основным общеобразовательным программам  в муниципальных дошкольных образовательных организациях  и создания условий для осуществления   присмотра и ухода за детьми, содержания детей в муниципальных дошкольных образовательных организациях за счет средств бюджета города Воткинска. Общая сумма расходов  составила 54886,6 тыс. руб., в том числе субсидии на финансовое обеспечение государственного (муниципального) задания на сумму 54886,6 тыс.руб., из них  на оплату за коммунальные услуги  35737,2 тыс. руб.;  услуги связи 143,8 тыс. рублей;  интернет 268,4 тыс.руб.; САК 249,6 тыс.руб.;  продукты питания  10625,7 тыс.руб.;  медицинские осмотры 74,7 тыс.руб.;    дератизацию и дезинсекцию 93,3 тыс.руб.;  ТО АПС 147,4 тыс.руб.; ТО приборов учета 45,0 тыс.руб.;   услуги охраны 6379,1 тыс.руб.; чистка кровель 136,5 тыс.руб. ; экологию 3,8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Выделены и освоены средства на оснащение ДОУ №15 для детей-инвалидов на сумму 153,5 тыс.руб.; ДОУ №38 на экспертизу крыши на сумму 45,0 тыс.руб.                                                                                  Проведены  мероприятия по подготовке муниципальных дошкольных образовательных учреждений  к новому учебному году на сумму  100,4  тыс.руб.                                                                                                                      </t>
  </si>
  <si>
    <t>Осуществлена выплата компенсации части родительской платы за содержание ребенка в муниципальных дошкольных образовательных организациях города Воткинска  за 4  квартал 2020 года и  1 квартал 2021 года в полном объеме на сумму  2017,5  тыс. руб.</t>
  </si>
  <si>
    <t>Освобождены от родительской платы за  присмотр и уход за  ребенком в муниципальных дошкольных образовательных учреждениях, реализующих основную общеобразовательную программу дошкольного образования родителей (законных представителей), если один или оба из которых являются инвалидами первой или второй группы и не имеют других доходов, кроме пенсии.  Оплата  за  детей вышеуказанной категории в муниципальных дошкольных образовательных учреждениях за счет финансирования из бюджета УР на сумму 50,8  тыс.руб., всего получателей соцподдержки 27 человек.</t>
  </si>
  <si>
    <t>Освобождение от родительской платы за  присмотр и уход за  ребенком в муниципальных дошкольных  образовательных учреждениях, реализующих основную общеобразовательную программу дошкольного образования, детей – инвалидов, детей оставшихся без попечения родителей, а также за детей с туберкулезной интоксикацией. Оплата  за  детей вышеуказанной категории в муниципальных дошкольных образовательных учреждениях за счет финансирования их бюджета УР на сумму  193,9 тыс.руб., всего получателей соцподдержки 100 человек.</t>
  </si>
  <si>
    <t>По данному направлению средства выделены на обучение 52 педагогов, но еще не освоены.</t>
  </si>
  <si>
    <t>,</t>
  </si>
  <si>
    <t>Коэффициент   посещаемости детьми д/с  ниже планируемого показателя  по причине выполнения ограничений по СОVID-19   и отключения ГВС,  ХВС в городе в апреле и мае 2021 года.</t>
  </si>
  <si>
    <t>Рост показателя произошел в связи с комплектованием 13-ти дополнительных  групп для детей раннего возраста вместо групп дошкольного возраста</t>
  </si>
  <si>
    <t xml:space="preserve">До 1 июля   были организованы две  смены МАУ ДОЛ "Юность", работа 11 дневных лагерей </t>
  </si>
  <si>
    <t>В МАУ ДОЛ "Юность"отдохнуло 372 человека, других лагерях УР - 29 детей.</t>
  </si>
  <si>
    <t>В 14 лагерях с дневным пребыванием отдохнуло 1450 детей</t>
  </si>
  <si>
    <t>Проведение профильной смены в МАУ ДОЛ "Юность"планируется во 2 полугодии</t>
  </si>
  <si>
    <t>В июне дети дневных лагерей в соответствии с планами мероприятий посетили музей, городские выставки, приняли участие в спортивных мероприятиях</t>
  </si>
  <si>
    <t>179 детей , находящихся в трудной жизненной ситуации, отдохнули в дневных и загородных лагерях.</t>
  </si>
  <si>
    <t>Отдых детей в МАУ ДОЛ "Юность"в 1 полугодии  2021 года был организован в две смены</t>
  </si>
  <si>
    <t>Значение показателя будет достигнуто во 2 полугодии</t>
  </si>
  <si>
    <t>В санаториях УР отдохнуло 37 детей</t>
  </si>
  <si>
    <t xml:space="preserve">Выделены средства в размере 9 829,9 тыс. руб. из бюджета УР на создание дополнительных мест для детей в возрасте от двух месяцев до трех лет в образовательной организации, осуществляющей образовательную деятельность по образовательным программам дошкольного образования по адресу : УР, г. Воткинск в районе ул. Школьная (для оснащения организации технологическим, учебно игровым, хозяйственным оборудованием в соответствии с проектом).                                                                   На 01.07.2021 частично проведены и проводятся аукционы по закупке оборудования.                                                                            Открытие новых ясель планируется с 01.09.2021 года.                                                                                                        </t>
  </si>
  <si>
    <r>
      <t xml:space="preserve">100% общеобразовательных организаций обеспеченны доступом к сети Интернет со скоростью 100 Мбит/сек. Доля общеобразовательных организаций, использующих безбумажный вариант ведения классных журналов составил 100%. Доля заявлений на зачисление в школу, поданных в электронном виде составил </t>
    </r>
    <r>
      <rPr>
        <b/>
        <sz val="9"/>
        <rFont val="Times New Roman"/>
        <family val="1"/>
      </rPr>
      <t>78%</t>
    </r>
    <r>
      <rPr>
        <sz val="9"/>
        <rFont val="Times New Roman"/>
        <family val="1"/>
      </rPr>
      <t>.</t>
    </r>
  </si>
  <si>
    <t>Проведены курсы повышения квалификациидля  24 педагогических работников   по персонифицированной системе финансирования Общая сума затрат составила 45,6 тыс. руб.</t>
  </si>
  <si>
    <t xml:space="preserve">В 2021 году реализовано повышение квалификации 130 педагогов из них педагоги общеобразовательных учреждений 56, педагоги дополнтельного образования 24, педагоги дошкольных образовательных учреждений 50 на общую сумму247 тыс. руб. </t>
  </si>
  <si>
    <t>В конкурсах педагогическогомастерства приняли участие 99 педагогов города. В конкурсе на денежное поощрение приняли участие 11 человек, 4 из них стали победителями.</t>
  </si>
  <si>
    <t>В 2021 году независимая оценка качества условий осуществления деятельности проведена в отношении 14школ.Информация о результатах  будет во 2 пролугодии и будет размещена на официальном  сайте муниципльного образования "Город Воткинск" и на сайте busgov.ru</t>
  </si>
  <si>
    <t>Реализованы установленные полномочия (функции), организация управления муниципальной программой «Развитие образования и воспитание»</t>
  </si>
  <si>
    <t>Реализованы установленные полномочия (функции), организация управления муниципальной программой «Развитие образования и воспитания»</t>
  </si>
  <si>
    <t xml:space="preserve">Значение показателя ухудшилось , так как на отчетную дату не введены в действие ясли д/с №39 и до 01.09.2021 года  идет плановое   доукомплектование  всех ДОУ. </t>
  </si>
  <si>
    <t xml:space="preserve">14 образовательных учреждений получают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 общего образования, а также  дополнительного образования в общеобразовательных учреждениях  Общая сумма расходов составила  312,8 тыс. руб. в том числе:                                                  - оплата труда работников с начислениями - 278,5 тыс. руб.;                                                                                                                                                                          - выделены  федеральные  средства в размере 42 4 тыс. руб.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Освоение с 01.01.2021 года в сумме 22,1 тыс.руб.                                                                        - освоены средства из бюджета УР в размере 12.0 тыс. руб. Общая сумма расходов  на финансовое обеспечение государственного (муниципального) задания составила   34,3 тыс. руб.(коммунальные услуги,  услуги связи,  медицинские осмотры, дератизация и дезинсекция,  ТО АПС,  ТО приборов учета,  услуги охраны, контрольно-измерительные работы, гидроиспытания, разовые ремонтные работы и др.)    Выплачено ежемесячное денежное вознаграждение за классное руководство педагогическим  работникам общеобразовательных организаций за период с 01.01.2021 по 30.06.2021 года в сумме 34 .1 тыс. рублей                                 </t>
  </si>
  <si>
    <t>В 1 полугодии 2021г. Выделено 4 783,2 тыс.руб. на укрепление материально-технической базы образобательных учреждений: - обустройство спортивной плащадки СОШ №3; - Благоустройство территории и оборудование площадки для отдыха по ул. Кирова, д.27; - Ремонт крыльца эвакуационного выхода шк. № 7; Денежные средства будут освоены до 31.12.2021г.</t>
  </si>
  <si>
    <t xml:space="preserve">1. Освоены средства из бюджета УР в  размере 11 042,4 тыс. руб.  - проведены капитальные ремонты школ:  замены окон, ремонт спортивного зала в школе №7.                                                                    2. Освоены средства в размере 522,4 тыс. руб. из местного бюджета,  проведены ремонты помещенй.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</si>
  <si>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С 08 июля 2020 года МКОУ С(К)ОШ передана в подведомственность МО и Н УР.</t>
  </si>
  <si>
    <t xml:space="preserve">Выделены средства  из бюджета УР в размере 1498,9 тыс. руб. для проектирования  нового парка  МАУ ДО ЦДТ (Богатыревский парк). Выполнение работ и оплата планируется в III квартале 2021 года. </t>
  </si>
  <si>
    <t>Осуществление бухгалтерского учета в муниципальных образовательных учреждениях, подведомственных Управлению образования МКУ ЦУиО, методического кабинета. Общая сумма затрат -  14 814,9 тыс. руб. (заработная плата с начислениями, оплата коммунальных услуг, услуг связи, обеспечение работы программных комплексов, содержание имущества и прочие текущие расходы)</t>
  </si>
  <si>
    <t xml:space="preserve">Проведены работы по укреплению материально технической базы оздоровительного лагеря "Юность": текущий ремонт, приобретение мягкого инвентаря, спортинвенторя, мебели и прочего оборудования на сумму 1 729,6 тыс. руб.Оплачен налог на землю  за I, II, кв. 2021 года в сумме 45,0 тыс. рублей  </t>
  </si>
  <si>
    <t>Начато предоставление компенсации части стоимости путевки за отдых в загородных лагерях.Общая сумма компенсации возмещенная за I полугодие 2021г. составила 10,8 тыс. руб.</t>
  </si>
  <si>
    <t>В  2021 году организованы лагерея с дневным пребыванием  для детей в возрасте от 6,5 до 15 лет была организована с  июня 2021. Расходы на организацию питания, содержания и организации работы летних лагерей в условиях распространения новой короновирусной инфекции (COVID19) в соответствии с утвержденными правилами СанПиН 3.1/2.4.3598-20  составляют 493,8 тыс. руб.</t>
  </si>
  <si>
    <t xml:space="preserve">                                                                        Обеспечивается функционирования системы персонифицированного дополнительного образования детей. Расходы составили 5 955,2 тыс. руб. Количество детей. реализовавших сертификаты дополнительного образования - более 2980 человек.  Информация о реализаций персонифицированного финансирования дополнительного образования  размещена на официальных сайтах учреждений дополнительного образования.</t>
  </si>
  <si>
    <r>
      <t>Предоставлены услуги дополнительного образования детям 5-18 лет учреждениями, подведомственным Управлению образования , Управлению  культуры, спорта и молодежной политики. На территории МО "Город Воткинск" охват дополнительным образованием составляет</t>
    </r>
    <r>
      <rPr>
        <b/>
        <sz val="9"/>
        <rFont val="Times New Roman"/>
        <family val="1"/>
      </rPr>
      <t xml:space="preserve"> 80,4%.</t>
    </r>
    <r>
      <rPr>
        <b/>
        <sz val="12"/>
        <rFont val="Times New Roman"/>
        <family val="1"/>
      </rPr>
      <t xml:space="preserve"> </t>
    </r>
    <r>
      <rPr>
        <sz val="9"/>
        <rFont val="Times New Roman"/>
        <family val="1"/>
      </rPr>
      <t>Два учреждения Управления культуры, спорта и молодежной политики ведут для</t>
    </r>
    <r>
      <rPr>
        <b/>
        <sz val="10"/>
        <rFont val="Times New Roman"/>
        <family val="1"/>
      </rPr>
      <t xml:space="preserve"> 1010</t>
    </r>
    <r>
      <rPr>
        <sz val="9"/>
        <rFont val="Times New Roman"/>
        <family val="1"/>
      </rPr>
      <t xml:space="preserve"> детей обучение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развития).                                                                                                        В четыррех  учреждениях дополнительного образования реализуют дополнительные образовательные программы для 6987 детей.                                                                                 Расходы для организации  предоставление услуг дополнительного образования детей учреждениями составили - 76 147,0 тысяч рублей (заработная плата с начислениями, расходы за коммунальные услуги и услуги связи и другие текущие расходы, а также для содержания и организации работы образовательных организаций в условиях распространения новой короновирусной инфекции (COVID19) в соответствии с утвержденными правилами СанПиН 3.1/2.4.3598-20  приобретены рециркуляторы и дез.средства ) </t>
    </r>
  </si>
  <si>
    <t xml:space="preserve">Значение показателя уменьшилось, так как в прогнозе на отчетный период   был учтен ввод в действие  ясель д/с №39 на 80 мест,  открытие ясель перенесено на декабрь 2021года.    </t>
  </si>
  <si>
    <t>Акция профдиагностики "За собой" в 1 полугодии  2021 года не проводилась</t>
  </si>
  <si>
    <t xml:space="preserve">В городе развивается  персонифицированное финансирование дополнительного образования (ПФДО).   13% договоров обучения составляют договоры   по программам  персонифицированного финансирования с использованием выданных сертификатов. При обеспечении  финансирования показатель будет достигнут во 2 полугодии </t>
  </si>
  <si>
    <t>Значение показателя  стабильно,  так как учреждеяиями дополнительного образования для детей инвалидов и детей с ОВЗ дополнительно используют  новые адаптированные дополнительные общеобразовательные программы, в том числе 7 программ с дистанционным применением через образовательный портал «ДОМ 365»</t>
  </si>
  <si>
    <t xml:space="preserve"> значение показателя будет достигнуто к концу отчетного года</t>
  </si>
  <si>
    <t>в 1 полугодии 2021 года достигнуто значение по основному показателю проекта «Успех каждого ребенка»: доля детей 5-18 лет, получающих услуги по дополнительному образованию составила 64,5% (2020-80%).</t>
  </si>
  <si>
    <t xml:space="preserve">Проект в 2021 году  реализуется  в рамках гранта на базе 15 образовательных учреждений. На средства гранта - 2984,2тыс.рублей  рублей\ оказано 
 6108ед услуг психолого – педагогической, методической  и консультационной помощи  семьям,имеющим детей. Планируемые показатели по гранту будут достигнуты к концу отчетного года.  
</t>
  </si>
  <si>
    <t>В 2021 году независимая оценка качества условий осуществления деятельности проведена в отношении 14 школ. Результаты будут известны во 2 полугодии 2021 года</t>
  </si>
  <si>
    <r>
      <t>Значение показателя  больше планируемого в связи с тем , что в 1 полугодии  2021года на обеспечение санитарно-эпидемиологических требований в период ГИА (О</t>
    </r>
    <r>
      <rPr>
        <u val="single"/>
        <sz val="12"/>
        <color indexed="8"/>
        <rFont val="Times New Roman"/>
        <family val="1"/>
      </rPr>
      <t>гэ</t>
    </r>
    <r>
      <rPr>
        <sz val="12"/>
        <color indexed="8"/>
        <rFont val="Times New Roman"/>
        <family val="1"/>
      </rPr>
      <t>,ЕГЭ) были выделены средства индивидуальной защиты рециркуляторы,приобретены комтьютеры.</t>
    </r>
  </si>
  <si>
    <t>В  МАУ ДОДЮСШ занималось 990 детей</t>
  </si>
  <si>
    <t xml:space="preserve">Работа  спортивно-досуговых площадок будет организована в период с 2 по 18 июля с 15 до 17 часов в  микрорайонах: Берёзовка, Заречная часть, Южный и Второй поселки, Нефтеразведка, Пески, Вогулка. </t>
  </si>
  <si>
    <t xml:space="preserve">Разработано 7 вариативных программ </t>
  </si>
  <si>
    <t>Форма 5. Отчет о достигнутых значениях целевых показателей (индикаторов) муниципальной программы города Воткинска                                   "Развитие образования и воспитание" на 2020-2024 годы  за  1 полугодие 2021 года</t>
  </si>
  <si>
    <t>В июне было трудоустроено 47 подростков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</si>
</sst>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0.0000"/>
    <numFmt numFmtId="183" formatCode="#,##0.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_-* #,##0.0\ &quot;₽&quot;_-;\-* #,##0.0\ &quot;₽&quot;_-;_-* &quot;-&quot;?\ &quot;₽&quot;_-;_-@_-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11"/>
      <color indexed="8"/>
      <name val="Calibri"/>
      <family val="2"/>
    </font>
    <font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i/>
      <sz val="12"/>
      <name val="Times New Roman"/>
      <family val="1"/>
    </font>
    <font>
      <b/>
      <sz val="22"/>
      <name val="Times New Roman"/>
      <family val="1"/>
    </font>
    <font>
      <b/>
      <sz val="8.5"/>
      <name val="Times New Roman"/>
      <family val="1"/>
    </font>
    <font>
      <i/>
      <sz val="9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Andalus"/>
      <family val="1"/>
    </font>
    <font>
      <sz val="20"/>
      <name val="Times New Roman"/>
      <family val="1"/>
    </font>
    <font>
      <sz val="18"/>
      <color indexed="8"/>
      <name val="Calibri"/>
      <family val="2"/>
    </font>
    <font>
      <i/>
      <sz val="1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9.5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26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ndalus"/>
      <family val="1"/>
    </font>
    <font>
      <sz val="11"/>
      <name val="Calibri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sz val="18"/>
      <color indexed="56"/>
      <name val="Times New Roman"/>
      <family val="1"/>
    </font>
    <font>
      <b/>
      <sz val="18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Calibri"/>
      <family val="2"/>
    </font>
    <font>
      <sz val="9"/>
      <name val="Calibri"/>
      <family val="2"/>
    </font>
    <font>
      <b/>
      <sz val="16"/>
      <color indexed="60"/>
      <name val="Calibri"/>
      <family val="2"/>
    </font>
    <font>
      <sz val="9"/>
      <color indexed="10"/>
      <name val="Times New Roman"/>
      <family val="1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2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Andalus"/>
      <family val="1"/>
    </font>
    <font>
      <b/>
      <sz val="12"/>
      <color theme="1"/>
      <name val="Times New Roman"/>
      <family val="1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sz val="18"/>
      <color rgb="FF002060"/>
      <name val="Times New Roman"/>
      <family val="1"/>
    </font>
    <font>
      <i/>
      <sz val="18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sz val="8.5"/>
      <color theme="1"/>
      <name val="Times New Roman"/>
      <family val="1"/>
    </font>
    <font>
      <sz val="9"/>
      <color rgb="FFFF0000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7" fillId="0" borderId="1">
      <alignment vertical="top" wrapText="1"/>
      <protection/>
    </xf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8" fillId="25" borderId="2" applyNumberFormat="0" applyAlignment="0" applyProtection="0"/>
    <xf numFmtId="0" fontId="89" fillId="26" borderId="3" applyNumberFormat="0" applyAlignment="0" applyProtection="0"/>
    <xf numFmtId="0" fontId="90" fillId="26" borderId="2" applyNumberFormat="0" applyAlignment="0" applyProtection="0"/>
    <xf numFmtId="0" fontId="9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96" fillId="27" borderId="8" applyNumberFormat="0" applyAlignment="0" applyProtection="0"/>
    <xf numFmtId="0" fontId="97" fillId="0" borderId="0" applyNumberFormat="0" applyFill="0" applyBorder="0" applyAlignment="0" applyProtection="0"/>
    <xf numFmtId="0" fontId="98" fillId="28" borderId="0" applyNumberFormat="0" applyBorder="0" applyAlignment="0" applyProtection="0"/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102" fillId="0" borderId="10" applyNumberFormat="0" applyFill="0" applyAlignment="0" applyProtection="0"/>
    <xf numFmtId="0" fontId="10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4" fillId="31" borderId="0" applyNumberFormat="0" applyBorder="0" applyAlignment="0" applyProtection="0"/>
  </cellStyleXfs>
  <cellXfs count="642">
    <xf numFmtId="0" fontId="0" fillId="0" borderId="0" xfId="0" applyFont="1" applyAlignment="1">
      <alignment/>
    </xf>
    <xf numFmtId="0" fontId="105" fillId="0" borderId="0" xfId="54" applyFont="1">
      <alignment/>
      <protection/>
    </xf>
    <xf numFmtId="0" fontId="106" fillId="0" borderId="0" xfId="54" applyFont="1">
      <alignment/>
      <protection/>
    </xf>
    <xf numFmtId="0" fontId="0" fillId="0" borderId="0" xfId="54">
      <alignment/>
      <protection/>
    </xf>
    <xf numFmtId="0" fontId="95" fillId="0" borderId="0" xfId="54" applyFont="1" applyAlignment="1">
      <alignment vertical="center"/>
      <protection/>
    </xf>
    <xf numFmtId="0" fontId="5" fillId="0" borderId="0" xfId="54" applyFont="1" applyFill="1" applyBorder="1" applyAlignment="1">
      <alignment/>
      <protection/>
    </xf>
    <xf numFmtId="0" fontId="0" fillId="0" borderId="0" xfId="54" applyBorder="1">
      <alignment/>
      <protection/>
    </xf>
    <xf numFmtId="0" fontId="13" fillId="32" borderId="11" xfId="54" applyFont="1" applyFill="1" applyBorder="1" applyAlignment="1">
      <alignment horizontal="center" vertical="center" wrapText="1"/>
      <protection/>
    </xf>
    <xf numFmtId="0" fontId="0" fillId="0" borderId="0" xfId="54" applyAlignment="1">
      <alignment/>
      <protection/>
    </xf>
    <xf numFmtId="0" fontId="14" fillId="32" borderId="11" xfId="54" applyFont="1" applyFill="1" applyBorder="1" applyAlignment="1">
      <alignment horizontal="left" vertical="center" wrapText="1"/>
      <protection/>
    </xf>
    <xf numFmtId="0" fontId="14" fillId="32" borderId="11" xfId="54" applyFont="1" applyFill="1" applyBorder="1" applyAlignment="1">
      <alignment horizontal="left" vertical="center" wrapText="1" indent="1"/>
      <protection/>
    </xf>
    <xf numFmtId="4" fontId="107" fillId="0" borderId="0" xfId="54" applyNumberFormat="1" applyFont="1" applyBorder="1" applyAlignment="1">
      <alignment horizontal="center" vertical="center" wrapText="1"/>
      <protection/>
    </xf>
    <xf numFmtId="0" fontId="14" fillId="32" borderId="11" xfId="54" applyFont="1" applyFill="1" applyBorder="1" applyAlignment="1">
      <alignment vertical="center" wrapText="1"/>
      <protection/>
    </xf>
    <xf numFmtId="4" fontId="108" fillId="0" borderId="0" xfId="54" applyNumberFormat="1" applyFont="1" applyBorder="1" applyAlignment="1">
      <alignment horizontal="center" vertical="center" wrapText="1"/>
      <protection/>
    </xf>
    <xf numFmtId="0" fontId="0" fillId="0" borderId="0" xfId="54" applyAlignment="1">
      <alignment vertical="center"/>
      <protection/>
    </xf>
    <xf numFmtId="0" fontId="13" fillId="0" borderId="0" xfId="54" applyFont="1" applyFill="1" applyAlignment="1">
      <alignment horizont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109" fillId="0" borderId="11" xfId="54" applyFont="1" applyBorder="1" applyAlignment="1">
      <alignment horizontal="center" vertical="center" wrapText="1"/>
      <protection/>
    </xf>
    <xf numFmtId="49" fontId="4" fillId="0" borderId="11" xfId="54" applyNumberFormat="1" applyFont="1" applyFill="1" applyBorder="1" applyAlignment="1">
      <alignment vertical="top"/>
      <protection/>
    </xf>
    <xf numFmtId="0" fontId="95" fillId="0" borderId="0" xfId="54" applyFont="1" applyAlignment="1">
      <alignment horizontal="center" vertical="center"/>
      <protection/>
    </xf>
    <xf numFmtId="172" fontId="6" fillId="32" borderId="11" xfId="54" applyNumberFormat="1" applyFont="1" applyFill="1" applyBorder="1" applyAlignment="1">
      <alignment vertical="top" wrapText="1"/>
      <protection/>
    </xf>
    <xf numFmtId="0" fontId="0" fillId="32" borderId="0" xfId="54" applyFill="1" applyBorder="1" applyAlignment="1">
      <alignment wrapText="1"/>
      <protection/>
    </xf>
    <xf numFmtId="0" fontId="0" fillId="32" borderId="0" xfId="54" applyFill="1" applyBorder="1" applyAlignment="1">
      <alignment vertical="center"/>
      <protection/>
    </xf>
    <xf numFmtId="0" fontId="0" fillId="32" borderId="0" xfId="54" applyFill="1" applyBorder="1">
      <alignment/>
      <protection/>
    </xf>
    <xf numFmtId="0" fontId="4" fillId="32" borderId="12" xfId="54" applyFont="1" applyFill="1" applyBorder="1" applyAlignment="1">
      <alignment vertical="top" wrapText="1"/>
      <protection/>
    </xf>
    <xf numFmtId="0" fontId="4" fillId="32" borderId="12" xfId="54" applyFont="1" applyFill="1" applyBorder="1" applyAlignment="1">
      <alignment horizontal="center" vertical="top"/>
      <protection/>
    </xf>
    <xf numFmtId="3" fontId="0" fillId="0" borderId="0" xfId="54" applyNumberFormat="1">
      <alignment/>
      <protection/>
    </xf>
    <xf numFmtId="4" fontId="0" fillId="0" borderId="0" xfId="54" applyNumberFormat="1">
      <alignment/>
      <protection/>
    </xf>
    <xf numFmtId="172" fontId="0" fillId="0" borderId="0" xfId="54" applyNumberFormat="1">
      <alignment/>
      <protection/>
    </xf>
    <xf numFmtId="0" fontId="2" fillId="0" borderId="0" xfId="54" applyFont="1" applyFill="1">
      <alignment/>
      <protection/>
    </xf>
    <xf numFmtId="0" fontId="0" fillId="32" borderId="0" xfId="54" applyFill="1">
      <alignment/>
      <protection/>
    </xf>
    <xf numFmtId="0" fontId="13" fillId="32" borderId="11" xfId="54" applyFont="1" applyFill="1" applyBorder="1" applyAlignment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49" fontId="15" fillId="0" borderId="11" xfId="54" applyNumberFormat="1" applyFont="1" applyFill="1" applyBorder="1" applyAlignment="1">
      <alignment horizontal="center" vertical="center"/>
      <protection/>
    </xf>
    <xf numFmtId="0" fontId="15" fillId="0" borderId="11" xfId="54" applyFont="1" applyFill="1" applyBorder="1" applyAlignment="1">
      <alignment horizontal="center" vertical="center"/>
      <protection/>
    </xf>
    <xf numFmtId="172" fontId="6" fillId="0" borderId="0" xfId="54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left" vertical="top" wrapText="1"/>
      <protection/>
    </xf>
    <xf numFmtId="172" fontId="16" fillId="0" borderId="0" xfId="54" applyNumberFormat="1" applyFont="1" applyFill="1" applyBorder="1" applyAlignment="1">
      <alignment horizontal="center" vertical="center"/>
      <protection/>
    </xf>
    <xf numFmtId="0" fontId="110" fillId="0" borderId="0" xfId="54" applyFont="1">
      <alignment/>
      <protection/>
    </xf>
    <xf numFmtId="180" fontId="111" fillId="0" borderId="11" xfId="54" applyNumberFormat="1" applyFont="1" applyFill="1" applyBorder="1" applyAlignment="1">
      <alignment horizontal="center" vertical="center"/>
      <protection/>
    </xf>
    <xf numFmtId="0" fontId="11" fillId="0" borderId="11" xfId="54" applyFont="1" applyFill="1" applyBorder="1">
      <alignment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112" fillId="0" borderId="11" xfId="54" applyFont="1" applyBorder="1">
      <alignment/>
      <protection/>
    </xf>
    <xf numFmtId="0" fontId="15" fillId="0" borderId="11" xfId="54" applyFont="1" applyFill="1" applyBorder="1" applyAlignment="1">
      <alignment horizontal="center" vertical="center" wrapText="1"/>
      <protection/>
    </xf>
    <xf numFmtId="0" fontId="17" fillId="0" borderId="11" xfId="54" applyFont="1" applyBorder="1">
      <alignment/>
      <protection/>
    </xf>
    <xf numFmtId="0" fontId="3" fillId="33" borderId="13" xfId="54" applyFont="1" applyFill="1" applyBorder="1" applyAlignment="1">
      <alignment horizontal="center"/>
      <protection/>
    </xf>
    <xf numFmtId="0" fontId="105" fillId="34" borderId="11" xfId="54" applyFont="1" applyFill="1" applyBorder="1">
      <alignment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105" fillId="0" borderId="11" xfId="54" applyFont="1" applyFill="1" applyBorder="1">
      <alignment/>
      <protection/>
    </xf>
    <xf numFmtId="4" fontId="2" fillId="32" borderId="11" xfId="54" applyNumberFormat="1" applyFont="1" applyFill="1" applyBorder="1" applyAlignment="1">
      <alignment horizontal="center" vertical="center"/>
      <protection/>
    </xf>
    <xf numFmtId="172" fontId="2" fillId="32" borderId="11" xfId="54" applyNumberFormat="1" applyFont="1" applyFill="1" applyBorder="1" applyAlignment="1">
      <alignment horizontal="center" vertical="center"/>
      <protection/>
    </xf>
    <xf numFmtId="49" fontId="105" fillId="0" borderId="0" xfId="54" applyNumberFormat="1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/>
      <protection/>
    </xf>
    <xf numFmtId="0" fontId="12" fillId="0" borderId="0" xfId="54" applyFont="1" applyFill="1" applyBorder="1" applyAlignment="1">
      <alignment horizontal="center" vertical="center"/>
      <protection/>
    </xf>
    <xf numFmtId="178" fontId="12" fillId="0" borderId="0" xfId="54" applyNumberFormat="1" applyFont="1" applyFill="1" applyBorder="1" applyAlignment="1">
      <alignment horizontal="center" vertical="center" wrapText="1"/>
      <protection/>
    </xf>
    <xf numFmtId="0" fontId="105" fillId="0" borderId="0" xfId="54" applyFont="1" applyFill="1" applyBorder="1">
      <alignment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109" fillId="0" borderId="11" xfId="54" applyFont="1" applyBorder="1">
      <alignment/>
      <protection/>
    </xf>
    <xf numFmtId="0" fontId="10" fillId="32" borderId="11" xfId="54" applyFont="1" applyFill="1" applyBorder="1" applyAlignment="1">
      <alignment horizontal="center" vertical="center" wrapText="1"/>
      <protection/>
    </xf>
    <xf numFmtId="0" fontId="113" fillId="32" borderId="11" xfId="54" applyFont="1" applyFill="1" applyBorder="1" applyAlignment="1">
      <alignment vertical="center" wrapText="1"/>
      <protection/>
    </xf>
    <xf numFmtId="0" fontId="113" fillId="0" borderId="0" xfId="54" applyFont="1" applyAlignment="1">
      <alignment vertical="center" wrapText="1"/>
      <protection/>
    </xf>
    <xf numFmtId="0" fontId="13" fillId="33" borderId="13" xfId="54" applyFont="1" applyFill="1" applyBorder="1" applyAlignment="1">
      <alignment/>
      <protection/>
    </xf>
    <xf numFmtId="180" fontId="112" fillId="32" borderId="0" xfId="54" applyNumberFormat="1" applyFont="1" applyFill="1" applyAlignment="1">
      <alignment horizontal="center"/>
      <protection/>
    </xf>
    <xf numFmtId="0" fontId="112" fillId="0" borderId="0" xfId="54" applyFont="1">
      <alignment/>
      <protection/>
    </xf>
    <xf numFmtId="180" fontId="114" fillId="35" borderId="0" xfId="54" applyNumberFormat="1" applyFont="1" applyFill="1" applyBorder="1" applyAlignment="1">
      <alignment horizontal="center" wrapText="1"/>
      <protection/>
    </xf>
    <xf numFmtId="0" fontId="115" fillId="0" borderId="0" xfId="54" applyFont="1">
      <alignment/>
      <protection/>
    </xf>
    <xf numFmtId="172" fontId="4" fillId="32" borderId="11" xfId="54" applyNumberFormat="1" applyFont="1" applyFill="1" applyBorder="1" applyAlignment="1">
      <alignment horizontal="center" vertical="top"/>
      <protection/>
    </xf>
    <xf numFmtId="172" fontId="4" fillId="32" borderId="12" xfId="54" applyNumberFormat="1" applyFont="1" applyFill="1" applyBorder="1" applyAlignment="1">
      <alignment horizontal="center" vertical="top"/>
      <protection/>
    </xf>
    <xf numFmtId="0" fontId="4" fillId="32" borderId="11" xfId="54" applyFont="1" applyFill="1" applyBorder="1" applyAlignment="1">
      <alignment vertical="top" wrapText="1"/>
      <protection/>
    </xf>
    <xf numFmtId="0" fontId="4" fillId="32" borderId="11" xfId="54" applyFont="1" applyFill="1" applyBorder="1" applyAlignment="1">
      <alignment horizontal="center" vertical="top"/>
      <protection/>
    </xf>
    <xf numFmtId="0" fontId="4" fillId="32" borderId="11" xfId="54" applyFont="1" applyFill="1" applyBorder="1" applyAlignment="1">
      <alignment horizontal="center" vertical="justify"/>
      <protection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172" fontId="24" fillId="0" borderId="0" xfId="0" applyNumberFormat="1" applyFont="1" applyFill="1" applyBorder="1" applyAlignment="1">
      <alignment horizontal="right" vertical="top"/>
    </xf>
    <xf numFmtId="0" fontId="117" fillId="0" borderId="0" xfId="0" applyFont="1" applyFill="1" applyAlignment="1">
      <alignment/>
    </xf>
    <xf numFmtId="0" fontId="0" fillId="0" borderId="0" xfId="0" applyFill="1" applyAlignment="1">
      <alignment/>
    </xf>
    <xf numFmtId="0" fontId="117" fillId="0" borderId="0" xfId="0" applyFont="1" applyAlignment="1">
      <alignment/>
    </xf>
    <xf numFmtId="172" fontId="24" fillId="32" borderId="11" xfId="0" applyNumberFormat="1" applyFont="1" applyFill="1" applyBorder="1" applyAlignment="1">
      <alignment horizontal="center" vertical="center" wrapText="1"/>
    </xf>
    <xf numFmtId="0" fontId="13" fillId="32" borderId="11" xfId="54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118" fillId="0" borderId="0" xfId="0" applyFont="1" applyFill="1" applyAlignment="1">
      <alignment horizontal="left" vertical="center" wrapText="1"/>
    </xf>
    <xf numFmtId="0" fontId="13" fillId="32" borderId="11" xfId="54" applyFont="1" applyFill="1" applyBorder="1" applyAlignment="1">
      <alignment horizontal="left" vertical="center" wrapText="1" indent="1"/>
      <protection/>
    </xf>
    <xf numFmtId="0" fontId="13" fillId="32" borderId="11" xfId="54" applyFont="1" applyFill="1" applyBorder="1" applyAlignment="1">
      <alignment vertical="center" wrapText="1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left"/>
    </xf>
    <xf numFmtId="0" fontId="11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09" fillId="0" borderId="11" xfId="0" applyFont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119" fillId="0" borderId="11" xfId="0" applyFont="1" applyBorder="1" applyAlignment="1">
      <alignment vertical="center" wrapText="1"/>
    </xf>
    <xf numFmtId="0" fontId="119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22" fillId="32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49" fontId="121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09" fillId="0" borderId="11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19" fillId="0" borderId="11" xfId="0" applyNumberFormat="1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left" vertical="center" wrapText="1"/>
    </xf>
    <xf numFmtId="49" fontId="109" fillId="0" borderId="11" xfId="0" applyNumberFormat="1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5" fillId="0" borderId="0" xfId="0" applyFont="1" applyAlignment="1">
      <alignment/>
    </xf>
    <xf numFmtId="49" fontId="5" fillId="36" borderId="11" xfId="0" applyNumberFormat="1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left" vertical="center" wrapText="1"/>
    </xf>
    <xf numFmtId="0" fontId="13" fillId="36" borderId="13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center" wrapText="1"/>
    </xf>
    <xf numFmtId="49" fontId="29" fillId="36" borderId="11" xfId="0" applyNumberFormat="1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left" vertical="center" wrapText="1"/>
    </xf>
    <xf numFmtId="0" fontId="22" fillId="36" borderId="12" xfId="0" applyFont="1" applyFill="1" applyBorder="1" applyAlignment="1">
      <alignment horizontal="left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120" fillId="36" borderId="11" xfId="0" applyFont="1" applyFill="1" applyBorder="1" applyAlignment="1">
      <alignment horizontal="center" vertical="center" wrapText="1"/>
    </xf>
    <xf numFmtId="0" fontId="120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09" fillId="36" borderId="11" xfId="0" applyFont="1" applyFill="1" applyBorder="1" applyAlignment="1">
      <alignment horizontal="center" vertical="center" wrapText="1"/>
    </xf>
    <xf numFmtId="0" fontId="122" fillId="36" borderId="13" xfId="0" applyFont="1" applyFill="1" applyBorder="1" applyAlignment="1">
      <alignment horizontal="center" vertical="center" wrapText="1"/>
    </xf>
    <xf numFmtId="0" fontId="109" fillId="36" borderId="11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vertical="center" wrapText="1"/>
    </xf>
    <xf numFmtId="0" fontId="19" fillId="0" borderId="0" xfId="54" applyFont="1" applyFill="1" applyBorder="1" applyAlignment="1">
      <alignment horizontal="left" vertical="center" wrapText="1"/>
      <protection/>
    </xf>
    <xf numFmtId="180" fontId="114" fillId="35" borderId="0" xfId="54" applyNumberFormat="1" applyFont="1" applyFill="1" applyAlignment="1">
      <alignment horizontal="center"/>
      <protection/>
    </xf>
    <xf numFmtId="180" fontId="123" fillId="35" borderId="0" xfId="54" applyNumberFormat="1" applyFont="1" applyFill="1" applyBorder="1" applyAlignment="1">
      <alignment horizontal="center"/>
      <protection/>
    </xf>
    <xf numFmtId="180" fontId="114" fillId="35" borderId="0" xfId="54" applyNumberFormat="1" applyFont="1" applyFill="1" applyBorder="1" applyAlignment="1">
      <alignment horizontal="center"/>
      <protection/>
    </xf>
    <xf numFmtId="0" fontId="124" fillId="0" borderId="0" xfId="54" applyFont="1">
      <alignment/>
      <protection/>
    </xf>
    <xf numFmtId="0" fontId="14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left" vertical="top"/>
    </xf>
    <xf numFmtId="172" fontId="25" fillId="0" borderId="11" xfId="0" applyNumberFormat="1" applyFont="1" applyFill="1" applyBorder="1" applyAlignment="1">
      <alignment vertical="top"/>
    </xf>
    <xf numFmtId="172" fontId="25" fillId="0" borderId="11" xfId="0" applyNumberFormat="1" applyFont="1" applyFill="1" applyBorder="1" applyAlignment="1">
      <alignment horizontal="right" vertical="top"/>
    </xf>
    <xf numFmtId="0" fontId="25" fillId="6" borderId="11" xfId="0" applyFont="1" applyFill="1" applyBorder="1" applyAlignment="1">
      <alignment horizontal="left" vertical="top" wrapText="1"/>
    </xf>
    <xf numFmtId="49" fontId="25" fillId="6" borderId="11" xfId="0" applyNumberFormat="1" applyFont="1" applyFill="1" applyBorder="1" applyAlignment="1">
      <alignment horizontal="center" vertical="top"/>
    </xf>
    <xf numFmtId="49" fontId="25" fillId="6" borderId="11" xfId="0" applyNumberFormat="1" applyFont="1" applyFill="1" applyBorder="1" applyAlignment="1">
      <alignment horizontal="left" vertical="top"/>
    </xf>
    <xf numFmtId="0" fontId="24" fillId="6" borderId="11" xfId="0" applyFont="1" applyFill="1" applyBorder="1" applyAlignment="1">
      <alignment horizontal="left" vertical="top" wrapText="1"/>
    </xf>
    <xf numFmtId="49" fontId="24" fillId="6" borderId="11" xfId="0" applyNumberFormat="1" applyFont="1" applyFill="1" applyBorder="1" applyAlignment="1">
      <alignment horizontal="center" vertical="top"/>
    </xf>
    <xf numFmtId="49" fontId="24" fillId="6" borderId="11" xfId="0" applyNumberFormat="1" applyFont="1" applyFill="1" applyBorder="1" applyAlignment="1">
      <alignment horizontal="left" vertical="top"/>
    </xf>
    <xf numFmtId="172" fontId="24" fillId="6" borderId="11" xfId="0" applyNumberFormat="1" applyFont="1" applyFill="1" applyBorder="1" applyAlignment="1">
      <alignment vertical="top"/>
    </xf>
    <xf numFmtId="49" fontId="35" fillId="0" borderId="11" xfId="0" applyNumberFormat="1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left" vertical="top" wrapText="1"/>
    </xf>
    <xf numFmtId="0" fontId="35" fillId="32" borderId="11" xfId="0" applyFont="1" applyFill="1" applyBorder="1" applyAlignment="1">
      <alignment horizontal="left" vertical="top" wrapText="1"/>
    </xf>
    <xf numFmtId="49" fontId="35" fillId="32" borderId="11" xfId="0" applyNumberFormat="1" applyFont="1" applyFill="1" applyBorder="1" applyAlignment="1">
      <alignment horizontal="center" vertical="top"/>
    </xf>
    <xf numFmtId="49" fontId="35" fillId="32" borderId="11" xfId="0" applyNumberFormat="1" applyFont="1" applyFill="1" applyBorder="1" applyAlignment="1">
      <alignment horizontal="left" vertical="top"/>
    </xf>
    <xf numFmtId="172" fontId="35" fillId="32" borderId="11" xfId="0" applyNumberFormat="1" applyFont="1" applyFill="1" applyBorder="1" applyAlignment="1">
      <alignment vertical="top"/>
    </xf>
    <xf numFmtId="49" fontId="24" fillId="0" borderId="11" xfId="0" applyNumberFormat="1" applyFont="1" applyFill="1" applyBorder="1" applyAlignment="1">
      <alignment horizontal="center" vertical="top"/>
    </xf>
    <xf numFmtId="49" fontId="125" fillId="0" borderId="11" xfId="0" applyNumberFormat="1" applyFont="1" applyFill="1" applyBorder="1" applyAlignment="1">
      <alignment horizontal="center" vertical="top"/>
    </xf>
    <xf numFmtId="49" fontId="24" fillId="32" borderId="11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left" vertical="top" wrapText="1"/>
    </xf>
    <xf numFmtId="172" fontId="24" fillId="32" borderId="11" xfId="0" applyNumberFormat="1" applyFont="1" applyFill="1" applyBorder="1" applyAlignment="1">
      <alignment vertical="top"/>
    </xf>
    <xf numFmtId="49" fontId="24" fillId="0" borderId="14" xfId="0" applyNumberFormat="1" applyFont="1" applyFill="1" applyBorder="1" applyAlignment="1">
      <alignment horizontal="center" vertical="top"/>
    </xf>
    <xf numFmtId="49" fontId="125" fillId="0" borderId="14" xfId="0" applyNumberFormat="1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left" vertical="top" wrapText="1"/>
    </xf>
    <xf numFmtId="49" fontId="24" fillId="32" borderId="11" xfId="0" applyNumberFormat="1" applyFont="1" applyFill="1" applyBorder="1" applyAlignment="1">
      <alignment horizontal="center" vertical="top" wrapText="1"/>
    </xf>
    <xf numFmtId="0" fontId="126" fillId="32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vertical="top"/>
    </xf>
    <xf numFmtId="49" fontId="24" fillId="32" borderId="11" xfId="0" applyNumberFormat="1" applyFont="1" applyFill="1" applyBorder="1" applyAlignment="1">
      <alignment horizontal="center" vertical="top"/>
    </xf>
    <xf numFmtId="172" fontId="24" fillId="32" borderId="11" xfId="0" applyNumberFormat="1" applyFont="1" applyFill="1" applyBorder="1" applyAlignment="1">
      <alignment horizontal="right" vertical="top"/>
    </xf>
    <xf numFmtId="49" fontId="24" fillId="0" borderId="12" xfId="0" applyNumberFormat="1" applyFont="1" applyFill="1" applyBorder="1" applyAlignment="1">
      <alignment horizontal="center" vertical="top"/>
    </xf>
    <xf numFmtId="49" fontId="35" fillId="0" borderId="12" xfId="0" applyNumberFormat="1" applyFont="1" applyFill="1" applyBorder="1" applyAlignment="1">
      <alignment horizontal="center" vertical="top"/>
    </xf>
    <xf numFmtId="49" fontId="35" fillId="32" borderId="11" xfId="0" applyNumberFormat="1" applyFont="1" applyFill="1" applyBorder="1" applyAlignment="1">
      <alignment horizontal="center" vertical="top" wrapText="1"/>
    </xf>
    <xf numFmtId="49" fontId="35" fillId="0" borderId="11" xfId="0" applyNumberFormat="1" applyFont="1" applyFill="1" applyBorder="1" applyAlignment="1">
      <alignment horizontal="left" vertical="top" wrapText="1"/>
    </xf>
    <xf numFmtId="172" fontId="35" fillId="32" borderId="11" xfId="0" applyNumberFormat="1" applyFont="1" applyFill="1" applyBorder="1" applyAlignment="1">
      <alignment horizontal="right" vertical="top"/>
    </xf>
    <xf numFmtId="0" fontId="126" fillId="0" borderId="0" xfId="0" applyFont="1" applyFill="1" applyAlignment="1">
      <alignment/>
    </xf>
    <xf numFmtId="0" fontId="126" fillId="0" borderId="0" xfId="0" applyFont="1" applyAlignment="1">
      <alignment/>
    </xf>
    <xf numFmtId="172" fontId="25" fillId="6" borderId="11" xfId="0" applyNumberFormat="1" applyFont="1" applyFill="1" applyBorder="1" applyAlignment="1">
      <alignment horizontal="right" vertical="top"/>
    </xf>
    <xf numFmtId="172" fontId="24" fillId="6" borderId="11" xfId="0" applyNumberFormat="1" applyFont="1" applyFill="1" applyBorder="1" applyAlignment="1">
      <alignment horizontal="right" vertical="top"/>
    </xf>
    <xf numFmtId="49" fontId="35" fillId="0" borderId="14" xfId="0" applyNumberFormat="1" applyFont="1" applyFill="1" applyBorder="1" applyAlignment="1">
      <alignment horizontal="center" vertical="top"/>
    </xf>
    <xf numFmtId="49" fontId="35" fillId="0" borderId="14" xfId="0" applyNumberFormat="1" applyFont="1" applyFill="1" applyBorder="1" applyAlignment="1">
      <alignment horizontal="left" vertical="top"/>
    </xf>
    <xf numFmtId="172" fontId="35" fillId="32" borderId="14" xfId="0" applyNumberFormat="1" applyFont="1" applyFill="1" applyBorder="1" applyAlignment="1">
      <alignment horizontal="right" vertical="top"/>
    </xf>
    <xf numFmtId="172" fontId="116" fillId="0" borderId="0" xfId="0" applyNumberFormat="1" applyFont="1" applyFill="1" applyAlignment="1">
      <alignment/>
    </xf>
    <xf numFmtId="49" fontId="24" fillId="0" borderId="11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left" vertical="top"/>
    </xf>
    <xf numFmtId="172" fontId="24" fillId="0" borderId="11" xfId="0" applyNumberFormat="1" applyFont="1" applyFill="1" applyBorder="1" applyAlignment="1">
      <alignment horizontal="right" vertical="top"/>
    </xf>
    <xf numFmtId="0" fontId="24" fillId="0" borderId="15" xfId="0" applyFont="1" applyFill="1" applyBorder="1" applyAlignment="1">
      <alignment horizontal="left" vertical="top" wrapText="1"/>
    </xf>
    <xf numFmtId="49" fontId="35" fillId="0" borderId="11" xfId="0" applyNumberFormat="1" applyFont="1" applyFill="1" applyBorder="1" applyAlignment="1">
      <alignment horizontal="center" vertical="top" wrapText="1"/>
    </xf>
    <xf numFmtId="172" fontId="35" fillId="32" borderId="11" xfId="0" applyNumberFormat="1" applyFont="1" applyFill="1" applyBorder="1" applyAlignment="1">
      <alignment horizontal="right" vertical="top" wrapText="1"/>
    </xf>
    <xf numFmtId="49" fontId="35" fillId="0" borderId="12" xfId="0" applyNumberFormat="1" applyFont="1" applyFill="1" applyBorder="1" applyAlignment="1">
      <alignment horizontal="center" vertical="top" wrapText="1"/>
    </xf>
    <xf numFmtId="49" fontId="35" fillId="0" borderId="12" xfId="0" applyNumberFormat="1" applyFont="1" applyFill="1" applyBorder="1" applyAlignment="1">
      <alignment horizontal="left" vertical="top" wrapText="1"/>
    </xf>
    <xf numFmtId="172" fontId="35" fillId="32" borderId="12" xfId="0" applyNumberFormat="1" applyFont="1" applyFill="1" applyBorder="1" applyAlignment="1">
      <alignment horizontal="right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left" vertical="top" wrapText="1"/>
    </xf>
    <xf numFmtId="172" fontId="24" fillId="0" borderId="12" xfId="0" applyNumberFormat="1" applyFont="1" applyFill="1" applyBorder="1" applyAlignment="1">
      <alignment horizontal="right" vertical="top"/>
    </xf>
    <xf numFmtId="49" fontId="35" fillId="0" borderId="11" xfId="0" applyNumberFormat="1" applyFont="1" applyFill="1" applyBorder="1" applyAlignment="1">
      <alignment horizontal="left" vertical="top"/>
    </xf>
    <xf numFmtId="172" fontId="35" fillId="0" borderId="11" xfId="0" applyNumberFormat="1" applyFont="1" applyFill="1" applyBorder="1" applyAlignment="1">
      <alignment horizontal="right" vertical="top"/>
    </xf>
    <xf numFmtId="0" fontId="24" fillId="32" borderId="11" xfId="0" applyFont="1" applyFill="1" applyBorder="1" applyAlignment="1">
      <alignment horizontal="left" vertical="top" wrapText="1"/>
    </xf>
    <xf numFmtId="49" fontId="36" fillId="0" borderId="11" xfId="0" applyNumberFormat="1" applyFont="1" applyFill="1" applyBorder="1" applyAlignment="1">
      <alignment horizontal="center" vertical="top"/>
    </xf>
    <xf numFmtId="2" fontId="35" fillId="32" borderId="11" xfId="0" applyNumberFormat="1" applyFont="1" applyFill="1" applyBorder="1" applyAlignment="1">
      <alignment horizontal="center" vertical="top" wrapText="1"/>
    </xf>
    <xf numFmtId="2" fontId="35" fillId="0" borderId="11" xfId="0" applyNumberFormat="1" applyFont="1" applyFill="1" applyBorder="1" applyAlignment="1">
      <alignment horizontal="left" vertical="top"/>
    </xf>
    <xf numFmtId="49" fontId="24" fillId="6" borderId="11" xfId="0" applyNumberFormat="1" applyFont="1" applyFill="1" applyBorder="1" applyAlignment="1">
      <alignment horizontal="center" vertical="top" wrapText="1"/>
    </xf>
    <xf numFmtId="49" fontId="24" fillId="6" borderId="11" xfId="0" applyNumberFormat="1" applyFont="1" applyFill="1" applyBorder="1" applyAlignment="1">
      <alignment horizontal="left" vertical="top" wrapText="1"/>
    </xf>
    <xf numFmtId="172" fontId="26" fillId="6" borderId="11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/>
    </xf>
    <xf numFmtId="172" fontId="36" fillId="32" borderId="11" xfId="0" applyNumberFormat="1" applyFont="1" applyFill="1" applyBorder="1" applyAlignment="1">
      <alignment horizontal="right" vertical="top"/>
    </xf>
    <xf numFmtId="0" fontId="37" fillId="0" borderId="0" xfId="0" applyFont="1" applyFill="1" applyAlignment="1">
      <alignment/>
    </xf>
    <xf numFmtId="49" fontId="24" fillId="0" borderId="11" xfId="0" applyNumberFormat="1" applyFont="1" applyFill="1" applyBorder="1" applyAlignment="1">
      <alignment horizontal="right" vertical="top"/>
    </xf>
    <xf numFmtId="0" fontId="127" fillId="6" borderId="11" xfId="0" applyFont="1" applyFill="1" applyBorder="1" applyAlignment="1">
      <alignment vertical="top"/>
    </xf>
    <xf numFmtId="0" fontId="127" fillId="6" borderId="11" xfId="0" applyFont="1" applyFill="1" applyBorder="1" applyAlignment="1">
      <alignment horizontal="left" vertical="top"/>
    </xf>
    <xf numFmtId="172" fontId="127" fillId="6" borderId="11" xfId="0" applyNumberFormat="1" applyFont="1" applyFill="1" applyBorder="1" applyAlignment="1">
      <alignment vertical="top"/>
    </xf>
    <xf numFmtId="0" fontId="117" fillId="32" borderId="0" xfId="0" applyFont="1" applyFill="1" applyAlignment="1">
      <alignment/>
    </xf>
    <xf numFmtId="172" fontId="128" fillId="6" borderId="11" xfId="0" applyNumberFormat="1" applyFont="1" applyFill="1" applyBorder="1" applyAlignment="1">
      <alignment vertical="top"/>
    </xf>
    <xf numFmtId="49" fontId="128" fillId="0" borderId="11" xfId="0" applyNumberFormat="1" applyFont="1" applyFill="1" applyBorder="1" applyAlignment="1">
      <alignment vertical="top"/>
    </xf>
    <xf numFmtId="0" fontId="128" fillId="0" borderId="11" xfId="0" applyFont="1" applyFill="1" applyBorder="1" applyAlignment="1">
      <alignment vertical="top"/>
    </xf>
    <xf numFmtId="49" fontId="128" fillId="0" borderId="11" xfId="0" applyNumberFormat="1" applyFont="1" applyBorder="1" applyAlignment="1">
      <alignment vertical="top"/>
    </xf>
    <xf numFmtId="0" fontId="128" fillId="0" borderId="11" xfId="0" applyFont="1" applyFill="1" applyBorder="1" applyAlignment="1">
      <alignment vertical="top" wrapText="1"/>
    </xf>
    <xf numFmtId="0" fontId="128" fillId="0" borderId="11" xfId="0" applyFont="1" applyFill="1" applyBorder="1" applyAlignment="1">
      <alignment horizontal="left" vertical="top"/>
    </xf>
    <xf numFmtId="172" fontId="128" fillId="32" borderId="11" xfId="0" applyNumberFormat="1" applyFont="1" applyFill="1" applyBorder="1" applyAlignment="1">
      <alignment vertical="top"/>
    </xf>
    <xf numFmtId="49" fontId="128" fillId="0" borderId="11" xfId="0" applyNumberFormat="1" applyFont="1" applyFill="1" applyBorder="1" applyAlignment="1">
      <alignment vertical="top" wrapText="1"/>
    </xf>
    <xf numFmtId="2" fontId="116" fillId="0" borderId="0" xfId="0" applyNumberFormat="1" applyFont="1" applyFill="1" applyAlignment="1">
      <alignment/>
    </xf>
    <xf numFmtId="0" fontId="24" fillId="0" borderId="11" xfId="0" applyFont="1" applyFill="1" applyBorder="1" applyAlignment="1">
      <alignment vertical="top" wrapText="1"/>
    </xf>
    <xf numFmtId="0" fontId="128" fillId="0" borderId="11" xfId="0" applyFont="1" applyFill="1" applyBorder="1" applyAlignment="1">
      <alignment/>
    </xf>
    <xf numFmtId="49" fontId="128" fillId="0" borderId="11" xfId="0" applyNumberFormat="1" applyFont="1" applyFill="1" applyBorder="1" applyAlignment="1">
      <alignment/>
    </xf>
    <xf numFmtId="49" fontId="128" fillId="0" borderId="11" xfId="0" applyNumberFormat="1" applyFont="1" applyFill="1" applyBorder="1" applyAlignment="1">
      <alignment wrapText="1"/>
    </xf>
    <xf numFmtId="0" fontId="128" fillId="0" borderId="11" xfId="0" applyFont="1" applyFill="1" applyBorder="1" applyAlignment="1">
      <alignment horizontal="left"/>
    </xf>
    <xf numFmtId="172" fontId="128" fillId="32" borderId="11" xfId="0" applyNumberFormat="1" applyFont="1" applyFill="1" applyBorder="1" applyAlignment="1">
      <alignment/>
    </xf>
    <xf numFmtId="0" fontId="128" fillId="0" borderId="11" xfId="0" applyFont="1" applyFill="1" applyBorder="1" applyAlignment="1">
      <alignment horizontal="left" vertical="top" wrapText="1"/>
    </xf>
    <xf numFmtId="0" fontId="128" fillId="0" borderId="11" xfId="0" applyFont="1" applyFill="1" applyBorder="1" applyAlignment="1">
      <alignment/>
    </xf>
    <xf numFmtId="49" fontId="128" fillId="0" borderId="11" xfId="0" applyNumberFormat="1" applyFont="1" applyFill="1" applyBorder="1" applyAlignment="1">
      <alignment/>
    </xf>
    <xf numFmtId="2" fontId="128" fillId="0" borderId="0" xfId="0" applyNumberFormat="1" applyFont="1" applyFill="1" applyBorder="1" applyAlignment="1">
      <alignment vertical="top"/>
    </xf>
    <xf numFmtId="0" fontId="128" fillId="0" borderId="11" xfId="0" applyFont="1" applyFill="1" applyBorder="1" applyAlignment="1">
      <alignment horizontal="center" vertical="top"/>
    </xf>
    <xf numFmtId="49" fontId="128" fillId="0" borderId="11" xfId="0" applyNumberFormat="1" applyFont="1" applyFill="1" applyBorder="1" applyAlignment="1">
      <alignment horizontal="center" vertical="top"/>
    </xf>
    <xf numFmtId="49" fontId="128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172" fontId="127" fillId="6" borderId="11" xfId="0" applyNumberFormat="1" applyFont="1" applyFill="1" applyBorder="1" applyAlignment="1">
      <alignment horizontal="right" vertical="top"/>
    </xf>
    <xf numFmtId="172" fontId="128" fillId="6" borderId="11" xfId="0" applyNumberFormat="1" applyFont="1" applyFill="1" applyBorder="1" applyAlignment="1">
      <alignment horizontal="right" vertical="top"/>
    </xf>
    <xf numFmtId="172" fontId="128" fillId="32" borderId="11" xfId="0" applyNumberFormat="1" applyFont="1" applyFill="1" applyBorder="1" applyAlignment="1">
      <alignment horizontal="right" vertical="top"/>
    </xf>
    <xf numFmtId="172" fontId="128" fillId="32" borderId="11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top"/>
    </xf>
    <xf numFmtId="1" fontId="24" fillId="0" borderId="11" xfId="0" applyNumberFormat="1" applyFont="1" applyFill="1" applyBorder="1" applyAlignment="1">
      <alignment horizontal="center" vertical="top" wrapText="1"/>
    </xf>
    <xf numFmtId="1" fontId="116" fillId="0" borderId="0" xfId="0" applyNumberFormat="1" applyFont="1" applyFill="1" applyAlignment="1">
      <alignment horizontal="center"/>
    </xf>
    <xf numFmtId="1" fontId="116" fillId="0" borderId="0" xfId="0" applyNumberFormat="1" applyFont="1" applyAlignment="1">
      <alignment horizontal="center"/>
    </xf>
    <xf numFmtId="172" fontId="25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72" fontId="25" fillId="6" borderId="11" xfId="0" applyNumberFormat="1" applyFont="1" applyFill="1" applyBorder="1" applyAlignment="1">
      <alignment horizontal="center" vertical="top"/>
    </xf>
    <xf numFmtId="0" fontId="17" fillId="36" borderId="16" xfId="0" applyFont="1" applyFill="1" applyBorder="1" applyAlignment="1">
      <alignment horizontal="center" vertical="center" wrapText="1"/>
    </xf>
    <xf numFmtId="178" fontId="0" fillId="0" borderId="0" xfId="54" applyNumberFormat="1">
      <alignment/>
      <protection/>
    </xf>
    <xf numFmtId="0" fontId="14" fillId="32" borderId="12" xfId="54" applyFont="1" applyFill="1" applyBorder="1" applyAlignment="1">
      <alignment horizontal="left" vertical="center" wrapText="1"/>
      <protection/>
    </xf>
    <xf numFmtId="0" fontId="14" fillId="32" borderId="17" xfId="54" applyFont="1" applyFill="1" applyBorder="1" applyAlignment="1">
      <alignment vertical="center" wrapText="1"/>
      <protection/>
    </xf>
    <xf numFmtId="0" fontId="13" fillId="32" borderId="14" xfId="54" applyFont="1" applyFill="1" applyBorder="1" applyAlignment="1">
      <alignment horizontal="right" vertical="center" wrapText="1"/>
      <protection/>
    </xf>
    <xf numFmtId="180" fontId="122" fillId="32" borderId="11" xfId="54" applyNumberFormat="1" applyFont="1" applyFill="1" applyBorder="1" applyAlignment="1">
      <alignment horizontal="center" vertical="center" wrapText="1"/>
      <protection/>
    </xf>
    <xf numFmtId="180" fontId="14" fillId="32" borderId="11" xfId="54" applyNumberFormat="1" applyFont="1" applyFill="1" applyBorder="1" applyAlignment="1">
      <alignment horizontal="center" vertical="center" wrapText="1"/>
      <protection/>
    </xf>
    <xf numFmtId="49" fontId="13" fillId="32" borderId="11" xfId="0" applyNumberFormat="1" applyFont="1" applyFill="1" applyBorder="1" applyAlignment="1">
      <alignment horizontal="justify" vertical="center"/>
    </xf>
    <xf numFmtId="0" fontId="38" fillId="32" borderId="11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wrapText="1"/>
    </xf>
    <xf numFmtId="0" fontId="122" fillId="32" borderId="11" xfId="0" applyFont="1" applyFill="1" applyBorder="1" applyAlignment="1">
      <alignment/>
    </xf>
    <xf numFmtId="0" fontId="4" fillId="32" borderId="11" xfId="54" applyFont="1" applyFill="1" applyBorder="1" applyAlignment="1">
      <alignment horizontal="center" vertical="center" wrapText="1"/>
      <protection/>
    </xf>
    <xf numFmtId="180" fontId="76" fillId="33" borderId="0" xfId="54" applyNumberFormat="1" applyFont="1" applyFill="1" applyBorder="1" applyAlignment="1">
      <alignment horizontal="center"/>
      <protection/>
    </xf>
    <xf numFmtId="180" fontId="76" fillId="35" borderId="0" xfId="54" applyNumberFormat="1" applyFont="1" applyFill="1" applyBorder="1" applyAlignment="1">
      <alignment horizontal="center"/>
      <protection/>
    </xf>
    <xf numFmtId="49" fontId="13" fillId="33" borderId="11" xfId="54" applyNumberFormat="1" applyFont="1" applyFill="1" applyBorder="1" applyAlignment="1">
      <alignment horizontal="center" vertical="center"/>
      <protection/>
    </xf>
    <xf numFmtId="0" fontId="13" fillId="33" borderId="11" xfId="54" applyFont="1" applyFill="1" applyBorder="1" applyAlignment="1">
      <alignment horizontal="center" vertical="center"/>
      <protection/>
    </xf>
    <xf numFmtId="49" fontId="14" fillId="0" borderId="11" xfId="54" applyNumberFormat="1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left" vertical="top" wrapText="1"/>
      <protection/>
    </xf>
    <xf numFmtId="0" fontId="14" fillId="32" borderId="11" xfId="54" applyFont="1" applyFill="1" applyBorder="1" applyAlignment="1">
      <alignment horizontal="center" vertical="center"/>
      <protection/>
    </xf>
    <xf numFmtId="172" fontId="14" fillId="32" borderId="11" xfId="54" applyNumberFormat="1" applyFont="1" applyFill="1" applyBorder="1" applyAlignment="1">
      <alignment horizontal="center" vertical="center"/>
      <protection/>
    </xf>
    <xf numFmtId="172" fontId="129" fillId="0" borderId="11" xfId="54" applyNumberFormat="1" applyFont="1" applyFill="1" applyBorder="1" applyAlignment="1">
      <alignment horizontal="center" vertical="center"/>
      <protection/>
    </xf>
    <xf numFmtId="2" fontId="14" fillId="32" borderId="11" xfId="54" applyNumberFormat="1" applyFont="1" applyFill="1" applyBorder="1" applyAlignment="1">
      <alignment horizontal="center" vertical="center"/>
      <protection/>
    </xf>
    <xf numFmtId="49" fontId="14" fillId="32" borderId="11" xfId="54" applyNumberFormat="1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172" fontId="14" fillId="0" borderId="11" xfId="54" applyNumberFormat="1" applyFont="1" applyFill="1" applyBorder="1" applyAlignment="1">
      <alignment horizontal="center" vertical="center"/>
      <protection/>
    </xf>
    <xf numFmtId="0" fontId="122" fillId="32" borderId="11" xfId="54" applyFont="1" applyFill="1" applyBorder="1" applyAlignment="1">
      <alignment vertical="center" wrapText="1"/>
      <protection/>
    </xf>
    <xf numFmtId="0" fontId="13" fillId="0" borderId="11" xfId="54" applyNumberFormat="1" applyFont="1" applyFill="1" applyBorder="1" applyAlignment="1">
      <alignment horizontal="right" vertical="center" wrapText="1"/>
      <protection/>
    </xf>
    <xf numFmtId="180" fontId="122" fillId="0" borderId="11" xfId="54" applyNumberFormat="1" applyFont="1" applyFill="1" applyBorder="1" applyAlignment="1">
      <alignment vertical="center" wrapText="1"/>
      <protection/>
    </xf>
    <xf numFmtId="0" fontId="122" fillId="0" borderId="11" xfId="54" applyFont="1" applyBorder="1" applyAlignment="1">
      <alignment vertical="center" wrapText="1"/>
      <protection/>
    </xf>
    <xf numFmtId="0" fontId="14" fillId="32" borderId="11" xfId="54" applyFont="1" applyFill="1" applyBorder="1" applyAlignment="1">
      <alignment horizontal="left" vertical="top" wrapText="1"/>
      <protection/>
    </xf>
    <xf numFmtId="180" fontId="14" fillId="32" borderId="11" xfId="54" applyNumberFormat="1" applyFont="1" applyFill="1" applyBorder="1" applyAlignment="1">
      <alignment horizontal="center" vertical="center"/>
      <protection/>
    </xf>
    <xf numFmtId="0" fontId="129" fillId="33" borderId="11" xfId="54" applyFont="1" applyFill="1" applyBorder="1">
      <alignment/>
      <protection/>
    </xf>
    <xf numFmtId="0" fontId="129" fillId="0" borderId="11" xfId="54" applyFont="1" applyFill="1" applyBorder="1">
      <alignment/>
      <protection/>
    </xf>
    <xf numFmtId="178" fontId="14" fillId="0" borderId="11" xfId="54" applyNumberFormat="1" applyFont="1" applyFill="1" applyBorder="1" applyAlignment="1">
      <alignment horizontal="center" vertical="center"/>
      <protection/>
    </xf>
    <xf numFmtId="49" fontId="14" fillId="33" borderId="11" xfId="54" applyNumberFormat="1" applyFont="1" applyFill="1" applyBorder="1" applyAlignment="1">
      <alignment horizontal="center" vertical="center"/>
      <protection/>
    </xf>
    <xf numFmtId="0" fontId="40" fillId="0" borderId="11" xfId="54" applyFont="1" applyFill="1" applyBorder="1">
      <alignment/>
      <protection/>
    </xf>
    <xf numFmtId="172" fontId="14" fillId="0" borderId="11" xfId="54" applyNumberFormat="1" applyFont="1" applyFill="1" applyBorder="1" applyAlignment="1">
      <alignment horizontal="center" vertical="center" wrapText="1"/>
      <protection/>
    </xf>
    <xf numFmtId="0" fontId="129" fillId="0" borderId="11" xfId="54" applyFont="1" applyFill="1" applyBorder="1" applyAlignment="1">
      <alignment horizontal="center" vertical="center"/>
      <protection/>
    </xf>
    <xf numFmtId="180" fontId="129" fillId="32" borderId="11" xfId="54" applyNumberFormat="1" applyFont="1" applyFill="1" applyBorder="1" applyAlignment="1">
      <alignment horizontal="center" vertical="center"/>
      <protection/>
    </xf>
    <xf numFmtId="0" fontId="14" fillId="0" borderId="11" xfId="54" applyFont="1" applyFill="1" applyBorder="1">
      <alignment/>
      <protection/>
    </xf>
    <xf numFmtId="0" fontId="40" fillId="32" borderId="11" xfId="54" applyFont="1" applyFill="1" applyBorder="1" applyAlignment="1">
      <alignment horizontal="center"/>
      <protection/>
    </xf>
    <xf numFmtId="49" fontId="13" fillId="33" borderId="11" xfId="54" applyNumberFormat="1" applyFont="1" applyFill="1" applyBorder="1" applyAlignment="1">
      <alignment horizontal="center"/>
      <protection/>
    </xf>
    <xf numFmtId="0" fontId="13" fillId="33" borderId="11" xfId="54" applyFont="1" applyFill="1" applyBorder="1" applyAlignment="1">
      <alignment horizontal="center"/>
      <protection/>
    </xf>
    <xf numFmtId="49" fontId="14" fillId="0" borderId="11" xfId="54" applyNumberFormat="1" applyFont="1" applyFill="1" applyBorder="1" applyAlignment="1">
      <alignment horizontal="center" vertical="center" wrapText="1"/>
      <protection/>
    </xf>
    <xf numFmtId="0" fontId="14" fillId="0" borderId="11" xfId="54" applyFont="1" applyFill="1" applyBorder="1" applyAlignment="1">
      <alignment horizontal="left" vertical="center" wrapText="1"/>
      <protection/>
    </xf>
    <xf numFmtId="180" fontId="122" fillId="0" borderId="11" xfId="54" applyNumberFormat="1" applyFont="1" applyFill="1" applyBorder="1" applyAlignment="1">
      <alignment horizontal="center" vertical="center" wrapText="1"/>
      <protection/>
    </xf>
    <xf numFmtId="49" fontId="129" fillId="0" borderId="11" xfId="54" applyNumberFormat="1" applyFont="1" applyFill="1" applyBorder="1" applyAlignment="1">
      <alignment horizontal="center"/>
      <protection/>
    </xf>
    <xf numFmtId="0" fontId="40" fillId="0" borderId="11" xfId="54" applyFont="1" applyFill="1" applyBorder="1" applyAlignment="1">
      <alignment horizontal="center"/>
      <protection/>
    </xf>
    <xf numFmtId="49" fontId="40" fillId="0" borderId="11" xfId="54" applyNumberFormat="1" applyFont="1" applyFill="1" applyBorder="1" applyAlignment="1">
      <alignment horizontal="justify" vertical="center" wrapText="1"/>
      <protection/>
    </xf>
    <xf numFmtId="0" fontId="38" fillId="0" borderId="11" xfId="54" applyFont="1" applyFill="1" applyBorder="1" applyAlignment="1">
      <alignment horizontal="center" vertical="center"/>
      <protection/>
    </xf>
    <xf numFmtId="49" fontId="40" fillId="0" borderId="11" xfId="54" applyNumberFormat="1" applyFont="1" applyFill="1" applyBorder="1" applyAlignment="1">
      <alignment horizontal="left" vertical="center" wrapText="1"/>
      <protection/>
    </xf>
    <xf numFmtId="49" fontId="38" fillId="0" borderId="11" xfId="54" applyNumberFormat="1" applyFont="1" applyFill="1" applyBorder="1" applyAlignment="1">
      <alignment horizontal="left" vertical="center" wrapText="1"/>
      <protection/>
    </xf>
    <xf numFmtId="49" fontId="5" fillId="37" borderId="11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top"/>
    </xf>
    <xf numFmtId="0" fontId="130" fillId="0" borderId="0" xfId="54" applyFont="1">
      <alignment/>
      <protection/>
    </xf>
    <xf numFmtId="172" fontId="27" fillId="32" borderId="11" xfId="54" applyNumberFormat="1" applyFont="1" applyFill="1" applyBorder="1" applyAlignment="1">
      <alignment horizontal="left" vertical="center"/>
      <protection/>
    </xf>
    <xf numFmtId="172" fontId="13" fillId="32" borderId="11" xfId="54" applyNumberFormat="1" applyFont="1" applyFill="1" applyBorder="1" applyAlignment="1">
      <alignment horizontal="left" vertical="center"/>
      <protection/>
    </xf>
    <xf numFmtId="172" fontId="14" fillId="32" borderId="11" xfId="54" applyNumberFormat="1" applyFont="1" applyFill="1" applyBorder="1" applyAlignment="1">
      <alignment horizontal="left" vertical="center"/>
      <protection/>
    </xf>
    <xf numFmtId="172" fontId="13" fillId="32" borderId="12" xfId="54" applyNumberFormat="1" applyFont="1" applyFill="1" applyBorder="1" applyAlignment="1">
      <alignment horizontal="left" vertical="center"/>
      <protection/>
    </xf>
    <xf numFmtId="172" fontId="14" fillId="32" borderId="12" xfId="54" applyNumberFormat="1" applyFont="1" applyFill="1" applyBorder="1" applyAlignment="1">
      <alignment horizontal="left" vertical="center"/>
      <protection/>
    </xf>
    <xf numFmtId="0" fontId="0" fillId="0" borderId="0" xfId="54" applyAlignment="1">
      <alignment horizontal="left"/>
      <protection/>
    </xf>
    <xf numFmtId="0" fontId="24" fillId="0" borderId="18" xfId="0" applyFont="1" applyFill="1" applyBorder="1" applyAlignment="1">
      <alignment horizontal="left" vertical="top" wrapText="1"/>
    </xf>
    <xf numFmtId="0" fontId="128" fillId="0" borderId="11" xfId="0" applyFont="1" applyFill="1" applyBorder="1" applyAlignment="1">
      <alignment vertical="top"/>
    </xf>
    <xf numFmtId="49" fontId="35" fillId="32" borderId="11" xfId="0" applyNumberFormat="1" applyFont="1" applyFill="1" applyBorder="1" applyAlignment="1">
      <alignment horizontal="center" vertical="top"/>
    </xf>
    <xf numFmtId="0" fontId="35" fillId="32" borderId="11" xfId="0" applyFont="1" applyFill="1" applyBorder="1" applyAlignment="1">
      <alignment horizontal="left" vertical="top" wrapText="1"/>
    </xf>
    <xf numFmtId="0" fontId="24" fillId="32" borderId="14" xfId="0" applyFont="1" applyFill="1" applyBorder="1" applyAlignment="1">
      <alignment horizontal="left" vertical="top" wrapText="1"/>
    </xf>
    <xf numFmtId="0" fontId="35" fillId="32" borderId="12" xfId="0" applyFont="1" applyFill="1" applyBorder="1" applyAlignment="1">
      <alignment horizontal="left" vertical="top" wrapText="1"/>
    </xf>
    <xf numFmtId="172" fontId="24" fillId="37" borderId="11" xfId="0" applyNumberFormat="1" applyFont="1" applyFill="1" applyBorder="1" applyAlignment="1">
      <alignment horizontal="right" vertical="top"/>
    </xf>
    <xf numFmtId="49" fontId="24" fillId="32" borderId="12" xfId="0" applyNumberFormat="1" applyFont="1" applyFill="1" applyBorder="1" applyAlignment="1">
      <alignment horizontal="center" vertical="top"/>
    </xf>
    <xf numFmtId="49" fontId="24" fillId="32" borderId="12" xfId="0" applyNumberFormat="1" applyFont="1" applyFill="1" applyBorder="1" applyAlignment="1">
      <alignment horizontal="center" vertical="top" wrapText="1"/>
    </xf>
    <xf numFmtId="49" fontId="24" fillId="32" borderId="12" xfId="0" applyNumberFormat="1" applyFont="1" applyFill="1" applyBorder="1" applyAlignment="1">
      <alignment horizontal="left" vertical="top" wrapText="1"/>
    </xf>
    <xf numFmtId="172" fontId="24" fillId="32" borderId="12" xfId="0" applyNumberFormat="1" applyFont="1" applyFill="1" applyBorder="1" applyAlignment="1">
      <alignment horizontal="right" vertical="top"/>
    </xf>
    <xf numFmtId="172" fontId="25" fillId="32" borderId="11" xfId="0" applyNumberFormat="1" applyFont="1" applyFill="1" applyBorder="1" applyAlignment="1">
      <alignment horizontal="center" vertical="top"/>
    </xf>
    <xf numFmtId="49" fontId="24" fillId="32" borderId="11" xfId="0" applyNumberFormat="1" applyFont="1" applyFill="1" applyBorder="1" applyAlignment="1">
      <alignment horizontal="right" vertical="top"/>
    </xf>
    <xf numFmtId="0" fontId="128" fillId="0" borderId="0" xfId="0" applyFont="1" applyFill="1" applyAlignment="1">
      <alignment/>
    </xf>
    <xf numFmtId="0" fontId="128" fillId="0" borderId="0" xfId="0" applyFont="1" applyAlignment="1">
      <alignment/>
    </xf>
    <xf numFmtId="0" fontId="128" fillId="0" borderId="18" xfId="0" applyFont="1" applyBorder="1" applyAlignment="1">
      <alignment horizontal="center" vertical="top"/>
    </xf>
    <xf numFmtId="0" fontId="128" fillId="0" borderId="18" xfId="0" applyFont="1" applyBorder="1" applyAlignment="1">
      <alignment vertical="top"/>
    </xf>
    <xf numFmtId="0" fontId="128" fillId="0" borderId="18" xfId="0" applyFont="1" applyBorder="1" applyAlignment="1">
      <alignment horizontal="left" vertical="top"/>
    </xf>
    <xf numFmtId="0" fontId="128" fillId="0" borderId="12" xfId="0" applyFont="1" applyBorder="1" applyAlignment="1">
      <alignment horizontal="left" vertical="top" wrapText="1"/>
    </xf>
    <xf numFmtId="172" fontId="25" fillId="32" borderId="0" xfId="0" applyNumberFormat="1" applyFont="1" applyFill="1" applyBorder="1" applyAlignment="1">
      <alignment horizontal="center" vertical="top"/>
    </xf>
    <xf numFmtId="49" fontId="24" fillId="32" borderId="11" xfId="0" applyNumberFormat="1" applyFont="1" applyFill="1" applyBorder="1" applyAlignment="1">
      <alignment horizontal="right" vertical="top" wrapText="1"/>
    </xf>
    <xf numFmtId="49" fontId="128" fillId="0" borderId="11" xfId="0" applyNumberFormat="1" applyFont="1" applyFill="1" applyBorder="1" applyAlignment="1">
      <alignment vertical="top"/>
    </xf>
    <xf numFmtId="0" fontId="128" fillId="0" borderId="11" xfId="0" applyFont="1" applyFill="1" applyBorder="1" applyAlignment="1">
      <alignment vertical="top"/>
    </xf>
    <xf numFmtId="49" fontId="35" fillId="0" borderId="14" xfId="0" applyNumberFormat="1" applyFont="1" applyFill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>
      <alignment horizontal="left" vertical="center" wrapText="1"/>
    </xf>
    <xf numFmtId="0" fontId="24" fillId="32" borderId="12" xfId="0" applyFont="1" applyFill="1" applyBorder="1" applyAlignment="1">
      <alignment horizontal="left" vertical="top" wrapText="1"/>
    </xf>
    <xf numFmtId="0" fontId="116" fillId="32" borderId="0" xfId="0" applyFont="1" applyFill="1" applyAlignment="1">
      <alignment/>
    </xf>
    <xf numFmtId="49" fontId="35" fillId="32" borderId="12" xfId="0" applyNumberFormat="1" applyFont="1" applyFill="1" applyBorder="1" applyAlignment="1">
      <alignment horizontal="center" vertical="top"/>
    </xf>
    <xf numFmtId="49" fontId="35" fillId="32" borderId="11" xfId="0" applyNumberFormat="1" applyFont="1" applyFill="1" applyBorder="1" applyAlignment="1">
      <alignment horizontal="left" vertical="top" wrapText="1"/>
    </xf>
    <xf numFmtId="49" fontId="35" fillId="32" borderId="12" xfId="0" applyNumberFormat="1" applyFont="1" applyFill="1" applyBorder="1" applyAlignment="1">
      <alignment horizontal="center" vertical="top" wrapText="1"/>
    </xf>
    <xf numFmtId="49" fontId="35" fillId="32" borderId="12" xfId="0" applyNumberFormat="1" applyFont="1" applyFill="1" applyBorder="1" applyAlignment="1">
      <alignment horizontal="left" vertical="top" wrapText="1"/>
    </xf>
    <xf numFmtId="172" fontId="35" fillId="32" borderId="12" xfId="0" applyNumberFormat="1" applyFont="1" applyFill="1" applyBorder="1" applyAlignment="1">
      <alignment horizontal="right" vertical="top"/>
    </xf>
    <xf numFmtId="49" fontId="24" fillId="32" borderId="14" xfId="0" applyNumberFormat="1" applyFont="1" applyFill="1" applyBorder="1" applyAlignment="1">
      <alignment horizontal="center" vertical="top"/>
    </xf>
    <xf numFmtId="172" fontId="25" fillId="6" borderId="11" xfId="0" applyNumberFormat="1" applyFont="1" applyFill="1" applyBorder="1" applyAlignment="1">
      <alignment vertical="top"/>
    </xf>
    <xf numFmtId="172" fontId="24" fillId="32" borderId="15" xfId="0" applyNumberFormat="1" applyFont="1" applyFill="1" applyBorder="1" applyAlignment="1">
      <alignment horizontal="right" vertical="top"/>
    </xf>
    <xf numFmtId="172" fontId="25" fillId="32" borderId="19" xfId="0" applyNumberFormat="1" applyFont="1" applyFill="1" applyBorder="1" applyAlignment="1">
      <alignment horizontal="center" vertical="top"/>
    </xf>
    <xf numFmtId="172" fontId="24" fillId="32" borderId="11" xfId="0" applyNumberFormat="1" applyFont="1" applyFill="1" applyBorder="1" applyAlignment="1">
      <alignment/>
    </xf>
    <xf numFmtId="4" fontId="105" fillId="0" borderId="0" xfId="54" applyNumberFormat="1" applyFont="1">
      <alignment/>
      <protection/>
    </xf>
    <xf numFmtId="4" fontId="95" fillId="0" borderId="0" xfId="54" applyNumberFormat="1" applyFont="1" applyAlignment="1">
      <alignment vertical="center"/>
      <protection/>
    </xf>
    <xf numFmtId="4" fontId="5" fillId="0" borderId="0" xfId="54" applyNumberFormat="1" applyFont="1" applyFill="1" applyBorder="1" applyAlignment="1">
      <alignment/>
      <protection/>
    </xf>
    <xf numFmtId="4" fontId="0" fillId="0" borderId="19" xfId="54" applyNumberFormat="1" applyBorder="1" applyAlignment="1">
      <alignment/>
      <protection/>
    </xf>
    <xf numFmtId="4" fontId="0" fillId="0" borderId="0" xfId="54" applyNumberFormat="1" applyBorder="1">
      <alignment/>
      <protection/>
    </xf>
    <xf numFmtId="4" fontId="0" fillId="0" borderId="19" xfId="54" applyNumberFormat="1" applyBorder="1" applyAlignment="1">
      <alignment vertical="center"/>
      <protection/>
    </xf>
    <xf numFmtId="4" fontId="129" fillId="0" borderId="11" xfId="54" applyNumberFormat="1" applyFont="1" applyBorder="1" applyAlignment="1">
      <alignment horizontal="left"/>
      <protection/>
    </xf>
    <xf numFmtId="4" fontId="129" fillId="0" borderId="11" xfId="54" applyNumberFormat="1" applyFont="1" applyBorder="1" applyAlignment="1">
      <alignment horizontal="left" vertical="center"/>
      <protection/>
    </xf>
    <xf numFmtId="3" fontId="5" fillId="32" borderId="11" xfId="54" applyNumberFormat="1" applyFont="1" applyFill="1" applyBorder="1" applyAlignment="1">
      <alignment horizontal="center" vertical="top"/>
      <protection/>
    </xf>
    <xf numFmtId="3" fontId="5" fillId="32" borderId="12" xfId="54" applyNumberFormat="1" applyFont="1" applyFill="1" applyBorder="1" applyAlignment="1">
      <alignment horizontal="center" vertical="top"/>
      <protection/>
    </xf>
    <xf numFmtId="4" fontId="95" fillId="0" borderId="0" xfId="54" applyNumberFormat="1" applyFont="1">
      <alignment/>
      <protection/>
    </xf>
    <xf numFmtId="172" fontId="95" fillId="0" borderId="0" xfId="54" applyNumberFormat="1" applyFont="1">
      <alignment/>
      <protection/>
    </xf>
    <xf numFmtId="0" fontId="95" fillId="0" borderId="0" xfId="54" applyFont="1">
      <alignment/>
      <protection/>
    </xf>
    <xf numFmtId="172" fontId="5" fillId="32" borderId="11" xfId="54" applyNumberFormat="1" applyFont="1" applyFill="1" applyBorder="1" applyAlignment="1">
      <alignment horizontal="center" vertical="top"/>
      <protection/>
    </xf>
    <xf numFmtId="0" fontId="131" fillId="0" borderId="11" xfId="0" applyFont="1" applyFill="1" applyBorder="1" applyAlignment="1">
      <alignment horizontal="left" vertical="center" wrapText="1"/>
    </xf>
    <xf numFmtId="0" fontId="110" fillId="0" borderId="0" xfId="54" applyFont="1" applyFill="1">
      <alignment/>
      <protection/>
    </xf>
    <xf numFmtId="0" fontId="16" fillId="0" borderId="0" xfId="54" applyFont="1" applyFill="1">
      <alignment/>
      <protection/>
    </xf>
    <xf numFmtId="0" fontId="112" fillId="0" borderId="0" xfId="54" applyFont="1" applyFill="1">
      <alignment/>
      <protection/>
    </xf>
    <xf numFmtId="180" fontId="112" fillId="0" borderId="0" xfId="54" applyNumberFormat="1" applyFont="1" applyFill="1" applyAlignment="1">
      <alignment horizontal="center"/>
      <protection/>
    </xf>
    <xf numFmtId="180" fontId="114" fillId="0" borderId="0" xfId="54" applyNumberFormat="1" applyFont="1" applyFill="1" applyAlignment="1">
      <alignment horizontal="center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105" fillId="0" borderId="0" xfId="54" applyFont="1" applyFill="1" applyBorder="1" applyAlignment="1">
      <alignment horizontal="center" vertical="center"/>
      <protection/>
    </xf>
    <xf numFmtId="0" fontId="105" fillId="0" borderId="0" xfId="54" applyFont="1" applyFill="1" applyBorder="1" applyAlignment="1">
      <alignment horizontal="center" vertical="center" wrapText="1"/>
      <protection/>
    </xf>
    <xf numFmtId="180" fontId="12" fillId="0" borderId="0" xfId="54" applyNumberFormat="1" applyFont="1" applyFill="1" applyBorder="1" applyAlignment="1">
      <alignment horizontal="center" vertical="center" wrapText="1"/>
      <protection/>
    </xf>
    <xf numFmtId="180" fontId="109" fillId="0" borderId="0" xfId="54" applyNumberFormat="1" applyFont="1" applyFill="1" applyBorder="1" applyAlignment="1">
      <alignment vertical="center"/>
      <protection/>
    </xf>
    <xf numFmtId="0" fontId="112" fillId="0" borderId="0" xfId="54" applyFont="1" applyFill="1" applyBorder="1">
      <alignment/>
      <protection/>
    </xf>
    <xf numFmtId="180" fontId="110" fillId="0" borderId="0" xfId="54" applyNumberFormat="1" applyFont="1" applyFill="1" applyBorder="1">
      <alignment/>
      <protection/>
    </xf>
    <xf numFmtId="0" fontId="0" fillId="0" borderId="13" xfId="54" applyFont="1" applyFill="1" applyBorder="1">
      <alignment/>
      <protection/>
    </xf>
    <xf numFmtId="172" fontId="132" fillId="0" borderId="0" xfId="54" applyNumberFormat="1" applyFont="1" applyFill="1" applyBorder="1" applyAlignment="1">
      <alignment horizontal="center" vertical="center"/>
      <protection/>
    </xf>
    <xf numFmtId="180" fontId="6" fillId="0" borderId="0" xfId="54" applyNumberFormat="1" applyFont="1" applyFill="1" applyBorder="1" applyAlignment="1">
      <alignment horizontal="center" vertical="center"/>
      <protection/>
    </xf>
    <xf numFmtId="172" fontId="109" fillId="0" borderId="0" xfId="54" applyNumberFormat="1" applyFont="1" applyFill="1" applyBorder="1" applyAlignment="1">
      <alignment horizontal="center" vertical="center"/>
      <protection/>
    </xf>
    <xf numFmtId="49" fontId="35" fillId="32" borderId="11" xfId="0" applyNumberFormat="1" applyFont="1" applyFill="1" applyBorder="1" applyAlignment="1">
      <alignment horizontal="center" vertical="top"/>
    </xf>
    <xf numFmtId="49" fontId="24" fillId="32" borderId="14" xfId="0" applyNumberFormat="1" applyFont="1" applyFill="1" applyBorder="1" applyAlignment="1">
      <alignment horizontal="center" vertical="top"/>
    </xf>
    <xf numFmtId="49" fontId="24" fillId="32" borderId="12" xfId="0" applyNumberFormat="1" applyFont="1" applyFill="1" applyBorder="1" applyAlignment="1">
      <alignment horizontal="center" vertical="top"/>
    </xf>
    <xf numFmtId="0" fontId="109" fillId="0" borderId="11" xfId="54" applyFont="1" applyFill="1" applyBorder="1" applyAlignment="1">
      <alignment horizontal="center" vertical="center" wrapText="1"/>
      <protection/>
    </xf>
    <xf numFmtId="0" fontId="122" fillId="0" borderId="13" xfId="54" applyFont="1" applyFill="1" applyBorder="1" applyAlignment="1">
      <alignment/>
      <protection/>
    </xf>
    <xf numFmtId="172" fontId="129" fillId="0" borderId="11" xfId="54" applyNumberFormat="1" applyFont="1" applyFill="1" applyBorder="1" applyAlignment="1">
      <alignment horizontal="left" vertical="center" wrapText="1"/>
      <protection/>
    </xf>
    <xf numFmtId="4" fontId="129" fillId="0" borderId="11" xfId="54" applyNumberFormat="1" applyFont="1" applyFill="1" applyBorder="1" applyAlignment="1">
      <alignment vertical="center" wrapText="1"/>
      <protection/>
    </xf>
    <xf numFmtId="172" fontId="129" fillId="0" borderId="11" xfId="54" applyNumberFormat="1" applyFont="1" applyFill="1" applyBorder="1" applyAlignment="1">
      <alignment horizontal="center" vertical="center" wrapText="1"/>
      <protection/>
    </xf>
    <xf numFmtId="0" fontId="122" fillId="0" borderId="11" xfId="54" applyFont="1" applyFill="1" applyBorder="1" applyAlignment="1">
      <alignment vertical="center" wrapText="1"/>
      <protection/>
    </xf>
    <xf numFmtId="4" fontId="129" fillId="0" borderId="11" xfId="54" applyNumberFormat="1" applyFont="1" applyFill="1" applyBorder="1" applyAlignment="1">
      <alignment horizontal="center" vertical="center" wrapText="1"/>
      <protection/>
    </xf>
    <xf numFmtId="0" fontId="122" fillId="0" borderId="13" xfId="54" applyFont="1" applyFill="1" applyBorder="1" applyAlignment="1">
      <alignment vertical="center"/>
      <protection/>
    </xf>
    <xf numFmtId="0" fontId="129" fillId="0" borderId="11" xfId="54" applyFont="1" applyFill="1" applyBorder="1" applyAlignment="1">
      <alignment vertical="center" wrapText="1"/>
      <protection/>
    </xf>
    <xf numFmtId="0" fontId="129" fillId="0" borderId="0" xfId="0" applyFont="1" applyFill="1" applyAlignment="1">
      <alignment horizontal="justify" vertical="center"/>
    </xf>
    <xf numFmtId="0" fontId="122" fillId="0" borderId="13" xfId="54" applyFont="1" applyFill="1" applyBorder="1" applyAlignment="1">
      <alignment vertical="center" wrapText="1"/>
      <protection/>
    </xf>
    <xf numFmtId="0" fontId="129" fillId="0" borderId="11" xfId="0" applyFont="1" applyFill="1" applyBorder="1" applyAlignment="1">
      <alignment horizontal="left" vertical="center" wrapText="1"/>
    </xf>
    <xf numFmtId="0" fontId="122" fillId="0" borderId="20" xfId="54" applyFont="1" applyFill="1" applyBorder="1" applyAlignment="1">
      <alignment horizontal="center"/>
      <protection/>
    </xf>
    <xf numFmtId="2" fontId="129" fillId="0" borderId="11" xfId="54" applyNumberFormat="1" applyFont="1" applyFill="1" applyBorder="1">
      <alignment/>
      <protection/>
    </xf>
    <xf numFmtId="180" fontId="129" fillId="0" borderId="11" xfId="54" applyNumberFormat="1" applyFont="1" applyFill="1" applyBorder="1" applyAlignment="1">
      <alignment vertical="top" wrapText="1"/>
      <protection/>
    </xf>
    <xf numFmtId="180" fontId="129" fillId="0" borderId="11" xfId="54" applyNumberFormat="1" applyFont="1" applyFill="1" applyBorder="1" applyAlignment="1">
      <alignment wrapText="1"/>
      <protection/>
    </xf>
    <xf numFmtId="2" fontId="14" fillId="0" borderId="11" xfId="54" applyNumberFormat="1" applyFont="1" applyFill="1" applyBorder="1" applyAlignment="1">
      <alignment horizontal="center" vertical="center"/>
      <protection/>
    </xf>
    <xf numFmtId="0" fontId="129" fillId="0" borderId="11" xfId="54" applyNumberFormat="1" applyFont="1" applyFill="1" applyBorder="1" applyAlignment="1">
      <alignment horizontal="center" vertical="center"/>
      <protection/>
    </xf>
    <xf numFmtId="2" fontId="129" fillId="0" borderId="11" xfId="54" applyNumberFormat="1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vertical="center" wrapText="1"/>
      <protection/>
    </xf>
    <xf numFmtId="4" fontId="14" fillId="0" borderId="11" xfId="54" applyNumberFormat="1" applyFont="1" applyFill="1" applyBorder="1" applyAlignment="1">
      <alignment horizontal="center" vertical="center"/>
      <protection/>
    </xf>
    <xf numFmtId="4" fontId="129" fillId="0" borderId="11" xfId="54" applyNumberFormat="1" applyFont="1" applyFill="1" applyBorder="1" applyAlignment="1">
      <alignment horizontal="center" vertical="center"/>
      <protection/>
    </xf>
    <xf numFmtId="178" fontId="129" fillId="0" borderId="11" xfId="54" applyNumberFormat="1" applyFont="1" applyFill="1" applyBorder="1" applyAlignment="1">
      <alignment horizontal="center" vertical="center" wrapText="1"/>
      <protection/>
    </xf>
    <xf numFmtId="178" fontId="129" fillId="0" borderId="11" xfId="54" applyNumberFormat="1" applyFont="1" applyFill="1" applyBorder="1" applyAlignment="1">
      <alignment horizontal="center" vertical="center"/>
      <protection/>
    </xf>
    <xf numFmtId="178" fontId="40" fillId="0" borderId="11" xfId="54" applyNumberFormat="1" applyFont="1" applyFill="1" applyBorder="1" applyAlignment="1">
      <alignment horizontal="center" vertical="center"/>
      <protection/>
    </xf>
    <xf numFmtId="172" fontId="122" fillId="0" borderId="11" xfId="54" applyNumberFormat="1" applyFont="1" applyFill="1" applyBorder="1" applyAlignment="1">
      <alignment horizontal="center" vertical="center"/>
      <protection/>
    </xf>
    <xf numFmtId="2" fontId="122" fillId="0" borderId="11" xfId="54" applyNumberFormat="1" applyFont="1" applyFill="1" applyBorder="1" applyAlignment="1">
      <alignment horizontal="center" vertical="center"/>
      <protection/>
    </xf>
    <xf numFmtId="2" fontId="40" fillId="0" borderId="11" xfId="54" applyNumberFormat="1" applyFont="1" applyFill="1" applyBorder="1" applyAlignment="1">
      <alignment horizontal="center" vertical="center"/>
      <protection/>
    </xf>
    <xf numFmtId="0" fontId="129" fillId="0" borderId="11" xfId="54" applyFont="1" applyFill="1" applyBorder="1" applyAlignment="1">
      <alignment horizontal="center" vertical="center" wrapText="1"/>
      <protection/>
    </xf>
    <xf numFmtId="180" fontId="76" fillId="0" borderId="0" xfId="54" applyNumberFormat="1" applyFont="1" applyFill="1" applyBorder="1" applyAlignment="1">
      <alignment horizontal="center"/>
      <protection/>
    </xf>
    <xf numFmtId="0" fontId="2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133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justify" vertical="center"/>
    </xf>
    <xf numFmtId="0" fontId="85" fillId="0" borderId="1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49" fontId="24" fillId="0" borderId="14" xfId="0" applyNumberFormat="1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/>
    </xf>
    <xf numFmtId="49" fontId="24" fillId="0" borderId="18" xfId="0" applyNumberFormat="1" applyFont="1" applyFill="1" applyBorder="1" applyAlignment="1">
      <alignment horizontal="center" vertical="top"/>
    </xf>
    <xf numFmtId="0" fontId="24" fillId="0" borderId="18" xfId="0" applyFont="1" applyFill="1" applyBorder="1" applyAlignment="1">
      <alignment horizontal="left" vertical="top" wrapText="1"/>
    </xf>
    <xf numFmtId="0" fontId="35" fillId="32" borderId="14" xfId="0" applyFont="1" applyFill="1" applyBorder="1" applyAlignment="1">
      <alignment horizontal="left" vertical="top" wrapText="1"/>
    </xf>
    <xf numFmtId="0" fontId="35" fillId="32" borderId="18" xfId="0" applyFont="1" applyFill="1" applyBorder="1" applyAlignment="1">
      <alignment horizontal="left" vertical="top" wrapText="1"/>
    </xf>
    <xf numFmtId="0" fontId="35" fillId="32" borderId="12" xfId="0" applyFont="1" applyFill="1" applyBorder="1" applyAlignment="1">
      <alignment horizontal="left" vertical="top" wrapText="1"/>
    </xf>
    <xf numFmtId="49" fontId="35" fillId="0" borderId="14" xfId="0" applyNumberFormat="1" applyFont="1" applyFill="1" applyBorder="1" applyAlignment="1">
      <alignment horizontal="center" vertical="top"/>
    </xf>
    <xf numFmtId="49" fontId="35" fillId="0" borderId="18" xfId="0" applyNumberFormat="1" applyFont="1" applyFill="1" applyBorder="1" applyAlignment="1">
      <alignment horizontal="center" vertical="top"/>
    </xf>
    <xf numFmtId="49" fontId="35" fillId="0" borderId="12" xfId="0" applyNumberFormat="1" applyFont="1" applyFill="1" applyBorder="1" applyAlignment="1">
      <alignment horizontal="center" vertical="top"/>
    </xf>
    <xf numFmtId="0" fontId="24" fillId="0" borderId="14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35" fillId="32" borderId="14" xfId="0" applyFont="1" applyFill="1" applyBorder="1" applyAlignment="1">
      <alignment horizontal="center" vertical="top" wrapText="1"/>
    </xf>
    <xf numFmtId="0" fontId="35" fillId="32" borderId="18" xfId="0" applyFont="1" applyFill="1" applyBorder="1" applyAlignment="1">
      <alignment horizontal="center" vertical="top" wrapText="1"/>
    </xf>
    <xf numFmtId="0" fontId="35" fillId="32" borderId="12" xfId="0" applyFont="1" applyFill="1" applyBorder="1" applyAlignment="1">
      <alignment horizontal="center" vertical="top" wrapText="1"/>
    </xf>
    <xf numFmtId="0" fontId="25" fillId="6" borderId="14" xfId="0" applyFont="1" applyFill="1" applyBorder="1" applyAlignment="1">
      <alignment horizontal="left" vertical="center" wrapText="1"/>
    </xf>
    <xf numFmtId="0" fontId="25" fillId="6" borderId="12" xfId="0" applyFont="1" applyFill="1" applyBorder="1" applyAlignment="1">
      <alignment horizontal="left" vertical="center" wrapText="1"/>
    </xf>
    <xf numFmtId="49" fontId="25" fillId="6" borderId="14" xfId="0" applyNumberFormat="1" applyFont="1" applyFill="1" applyBorder="1" applyAlignment="1">
      <alignment horizontal="center" vertical="top"/>
    </xf>
    <xf numFmtId="49" fontId="25" fillId="6" borderId="12" xfId="0" applyNumberFormat="1" applyFont="1" applyFill="1" applyBorder="1" applyAlignment="1">
      <alignment horizontal="center" vertical="top"/>
    </xf>
    <xf numFmtId="0" fontId="24" fillId="32" borderId="14" xfId="0" applyFont="1" applyFill="1" applyBorder="1" applyAlignment="1">
      <alignment horizontal="left" vertical="top" wrapText="1"/>
    </xf>
    <xf numFmtId="0" fontId="24" fillId="32" borderId="18" xfId="0" applyFont="1" applyFill="1" applyBorder="1" applyAlignment="1">
      <alignment horizontal="left" vertical="top" wrapText="1"/>
    </xf>
    <xf numFmtId="0" fontId="24" fillId="32" borderId="12" xfId="0" applyFont="1" applyFill="1" applyBorder="1" applyAlignment="1">
      <alignment horizontal="left" vertical="top" wrapText="1"/>
    </xf>
    <xf numFmtId="49" fontId="24" fillId="32" borderId="14" xfId="0" applyNumberFormat="1" applyFont="1" applyFill="1" applyBorder="1" applyAlignment="1">
      <alignment horizontal="center" vertical="top"/>
    </xf>
    <xf numFmtId="49" fontId="24" fillId="32" borderId="18" xfId="0" applyNumberFormat="1" applyFont="1" applyFill="1" applyBorder="1" applyAlignment="1">
      <alignment horizontal="center" vertical="top"/>
    </xf>
    <xf numFmtId="49" fontId="24" fillId="32" borderId="12" xfId="0" applyNumberFormat="1" applyFont="1" applyFill="1" applyBorder="1" applyAlignment="1">
      <alignment horizontal="center" vertical="top"/>
    </xf>
    <xf numFmtId="0" fontId="128" fillId="32" borderId="14" xfId="0" applyFont="1" applyFill="1" applyBorder="1" applyAlignment="1">
      <alignment vertical="top"/>
    </xf>
    <xf numFmtId="0" fontId="128" fillId="32" borderId="12" xfId="0" applyFont="1" applyFill="1" applyBorder="1" applyAlignment="1">
      <alignment vertical="top"/>
    </xf>
    <xf numFmtId="0" fontId="128" fillId="0" borderId="14" xfId="0" applyFont="1" applyFill="1" applyBorder="1" applyAlignment="1">
      <alignment vertical="top" wrapText="1"/>
    </xf>
    <xf numFmtId="0" fontId="128" fillId="0" borderId="12" xfId="0" applyFont="1" applyFill="1" applyBorder="1" applyAlignment="1">
      <alignment vertical="top" wrapText="1"/>
    </xf>
    <xf numFmtId="0" fontId="128" fillId="0" borderId="14" xfId="0" applyFont="1" applyFill="1" applyBorder="1" applyAlignment="1">
      <alignment vertical="top"/>
    </xf>
    <xf numFmtId="0" fontId="128" fillId="0" borderId="12" xfId="0" applyFont="1" applyFill="1" applyBorder="1" applyAlignment="1">
      <alignment vertical="top"/>
    </xf>
    <xf numFmtId="49" fontId="128" fillId="0" borderId="14" xfId="0" applyNumberFormat="1" applyFont="1" applyFill="1" applyBorder="1" applyAlignment="1">
      <alignment vertical="top"/>
    </xf>
    <xf numFmtId="49" fontId="128" fillId="0" borderId="12" xfId="0" applyNumberFormat="1" applyFont="1" applyFill="1" applyBorder="1" applyAlignment="1">
      <alignment vertical="top"/>
    </xf>
    <xf numFmtId="49" fontId="128" fillId="0" borderId="14" xfId="0" applyNumberFormat="1" applyFont="1" applyFill="1" applyBorder="1" applyAlignment="1">
      <alignment horizontal="center" vertical="top"/>
    </xf>
    <xf numFmtId="49" fontId="128" fillId="0" borderId="12" xfId="0" applyNumberFormat="1" applyFont="1" applyFill="1" applyBorder="1" applyAlignment="1">
      <alignment horizontal="center" vertical="top"/>
    </xf>
    <xf numFmtId="0" fontId="128" fillId="0" borderId="14" xfId="0" applyFont="1" applyFill="1" applyBorder="1" applyAlignment="1">
      <alignment horizontal="left" vertical="center" wrapText="1"/>
    </xf>
    <xf numFmtId="0" fontId="128" fillId="0" borderId="18" xfId="0" applyFont="1" applyFill="1" applyBorder="1" applyAlignment="1">
      <alignment horizontal="left" vertical="center" wrapText="1"/>
    </xf>
    <xf numFmtId="0" fontId="128" fillId="0" borderId="12" xfId="0" applyFont="1" applyFill="1" applyBorder="1" applyAlignment="1">
      <alignment horizontal="left" vertical="center" wrapText="1"/>
    </xf>
    <xf numFmtId="49" fontId="128" fillId="0" borderId="18" xfId="0" applyNumberFormat="1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72" fontId="24" fillId="0" borderId="15" xfId="0" applyNumberFormat="1" applyFont="1" applyFill="1" applyBorder="1" applyAlignment="1">
      <alignment horizontal="center" vertical="center" wrapText="1"/>
    </xf>
    <xf numFmtId="172" fontId="24" fillId="0" borderId="20" xfId="0" applyNumberFormat="1" applyFont="1" applyFill="1" applyBorder="1" applyAlignment="1">
      <alignment horizontal="center" vertical="center" wrapText="1"/>
    </xf>
    <xf numFmtId="172" fontId="24" fillId="0" borderId="13" xfId="0" applyNumberFormat="1" applyFont="1" applyFill="1" applyBorder="1" applyAlignment="1">
      <alignment horizontal="center" vertical="center" wrapText="1"/>
    </xf>
    <xf numFmtId="172" fontId="134" fillId="0" borderId="0" xfId="0" applyNumberFormat="1" applyFont="1" applyFill="1" applyAlignment="1">
      <alignment horizontal="left" vertical="center" wrapText="1"/>
    </xf>
    <xf numFmtId="172" fontId="24" fillId="32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wrapText="1"/>
    </xf>
    <xf numFmtId="49" fontId="25" fillId="0" borderId="14" xfId="0" applyNumberFormat="1" applyFont="1" applyFill="1" applyBorder="1" applyAlignment="1">
      <alignment horizontal="center" vertical="top"/>
    </xf>
    <xf numFmtId="49" fontId="25" fillId="0" borderId="18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6" borderId="14" xfId="0" applyFont="1" applyFill="1" applyBorder="1" applyAlignment="1">
      <alignment horizontal="left" vertical="top" wrapText="1"/>
    </xf>
    <xf numFmtId="0" fontId="25" fillId="6" borderId="12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49" fontId="35" fillId="32" borderId="14" xfId="0" applyNumberFormat="1" applyFont="1" applyFill="1" applyBorder="1" applyAlignment="1">
      <alignment horizontal="center" vertical="top"/>
    </xf>
    <xf numFmtId="49" fontId="35" fillId="32" borderId="12" xfId="0" applyNumberFormat="1" applyFont="1" applyFill="1" applyBorder="1" applyAlignment="1">
      <alignment horizontal="center" vertical="top"/>
    </xf>
    <xf numFmtId="49" fontId="25" fillId="6" borderId="18" xfId="0" applyNumberFormat="1" applyFont="1" applyFill="1" applyBorder="1" applyAlignment="1">
      <alignment horizontal="center" vertical="top"/>
    </xf>
    <xf numFmtId="0" fontId="25" fillId="6" borderId="18" xfId="0" applyFont="1" applyFill="1" applyBorder="1" applyAlignment="1">
      <alignment horizontal="left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24" fillId="0" borderId="18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128" fillId="32" borderId="14" xfId="0" applyFont="1" applyFill="1" applyBorder="1" applyAlignment="1">
      <alignment horizontal="left" vertical="top"/>
    </xf>
    <xf numFmtId="0" fontId="128" fillId="32" borderId="12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49" fontId="127" fillId="6" borderId="14" xfId="0" applyNumberFormat="1" applyFont="1" applyFill="1" applyBorder="1" applyAlignment="1">
      <alignment horizontal="center" vertical="top"/>
    </xf>
    <xf numFmtId="49" fontId="127" fillId="6" borderId="18" xfId="0" applyNumberFormat="1" applyFont="1" applyFill="1" applyBorder="1" applyAlignment="1">
      <alignment horizontal="center" vertical="top"/>
    </xf>
    <xf numFmtId="49" fontId="127" fillId="6" borderId="12" xfId="0" applyNumberFormat="1" applyFont="1" applyFill="1" applyBorder="1" applyAlignment="1">
      <alignment horizontal="center" vertical="top"/>
    </xf>
    <xf numFmtId="0" fontId="127" fillId="6" borderId="14" xfId="0" applyFont="1" applyFill="1" applyBorder="1" applyAlignment="1">
      <alignment horizontal="left" vertical="top" wrapText="1"/>
    </xf>
    <xf numFmtId="0" fontId="127" fillId="6" borderId="18" xfId="0" applyFont="1" applyFill="1" applyBorder="1" applyAlignment="1">
      <alignment horizontal="left" vertical="top" wrapText="1"/>
    </xf>
    <xf numFmtId="0" fontId="127" fillId="6" borderId="12" xfId="0" applyFont="1" applyFill="1" applyBorder="1" applyAlignment="1">
      <alignment horizontal="left" vertical="top" wrapText="1"/>
    </xf>
    <xf numFmtId="0" fontId="128" fillId="0" borderId="18" xfId="0" applyFont="1" applyFill="1" applyBorder="1" applyAlignment="1">
      <alignment vertical="top"/>
    </xf>
    <xf numFmtId="0" fontId="128" fillId="0" borderId="18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49" fontId="128" fillId="0" borderId="18" xfId="0" applyNumberFormat="1" applyFont="1" applyFill="1" applyBorder="1" applyAlignment="1">
      <alignment vertical="top"/>
    </xf>
    <xf numFmtId="0" fontId="24" fillId="0" borderId="14" xfId="0" applyFont="1" applyFill="1" applyBorder="1" applyAlignment="1">
      <alignment vertical="top"/>
    </xf>
    <xf numFmtId="0" fontId="24" fillId="0" borderId="18" xfId="0" applyFont="1" applyFill="1" applyBorder="1" applyAlignment="1">
      <alignment vertical="top"/>
    </xf>
    <xf numFmtId="0" fontId="24" fillId="0" borderId="12" xfId="0" applyFont="1" applyFill="1" applyBorder="1" applyAlignment="1">
      <alignment vertical="top"/>
    </xf>
    <xf numFmtId="0" fontId="24" fillId="0" borderId="18" xfId="0" applyFont="1" applyFill="1" applyBorder="1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49" fontId="13" fillId="32" borderId="11" xfId="54" applyNumberFormat="1" applyFont="1" applyFill="1" applyBorder="1" applyAlignment="1">
      <alignment horizontal="center" vertical="center"/>
      <protection/>
    </xf>
    <xf numFmtId="0" fontId="13" fillId="32" borderId="21" xfId="54" applyFont="1" applyFill="1" applyBorder="1" applyAlignment="1">
      <alignment horizontal="left" vertical="center" wrapText="1"/>
      <protection/>
    </xf>
    <xf numFmtId="0" fontId="13" fillId="32" borderId="18" xfId="54" applyFont="1" applyFill="1" applyBorder="1" applyAlignment="1">
      <alignment horizontal="left" vertical="center" wrapText="1"/>
      <protection/>
    </xf>
    <xf numFmtId="0" fontId="13" fillId="32" borderId="22" xfId="54" applyFont="1" applyFill="1" applyBorder="1" applyAlignment="1">
      <alignment horizontal="left" vertical="center" wrapText="1"/>
      <protection/>
    </xf>
    <xf numFmtId="0" fontId="13" fillId="32" borderId="23" xfId="54" applyFont="1" applyFill="1" applyBorder="1" applyAlignment="1">
      <alignment horizontal="left" vertical="center" wrapText="1"/>
      <protection/>
    </xf>
    <xf numFmtId="49" fontId="13" fillId="32" borderId="14" xfId="54" applyNumberFormat="1" applyFont="1" applyFill="1" applyBorder="1" applyAlignment="1">
      <alignment horizontal="center" vertical="center"/>
      <protection/>
    </xf>
    <xf numFmtId="0" fontId="130" fillId="0" borderId="18" xfId="54" applyFont="1" applyBorder="1" applyAlignment="1">
      <alignment horizontal="center" vertical="center"/>
      <protection/>
    </xf>
    <xf numFmtId="0" fontId="13" fillId="38" borderId="14" xfId="54" applyFont="1" applyFill="1" applyBorder="1" applyAlignment="1">
      <alignment horizontal="left" vertical="center" wrapText="1"/>
      <protection/>
    </xf>
    <xf numFmtId="0" fontId="130" fillId="0" borderId="18" xfId="54" applyFont="1" applyBorder="1" applyAlignment="1">
      <alignment horizontal="left" vertical="center" wrapText="1"/>
      <protection/>
    </xf>
    <xf numFmtId="0" fontId="13" fillId="32" borderId="11" xfId="54" applyFont="1" applyFill="1" applyBorder="1" applyAlignment="1">
      <alignment horizontal="center" vertical="center"/>
      <protection/>
    </xf>
    <xf numFmtId="0" fontId="13" fillId="32" borderId="11" xfId="54" applyFont="1" applyFill="1" applyBorder="1" applyAlignment="1">
      <alignment horizontal="left" vertical="center" wrapText="1"/>
      <protection/>
    </xf>
    <xf numFmtId="0" fontId="135" fillId="32" borderId="0" xfId="54" applyFont="1" applyFill="1" applyAlignment="1">
      <alignment horizontal="center" vertical="center" wrapText="1"/>
      <protection/>
    </xf>
    <xf numFmtId="0" fontId="135" fillId="32" borderId="24" xfId="54" applyFont="1" applyFill="1" applyBorder="1" applyAlignment="1">
      <alignment horizontal="center" vertical="center" wrapText="1"/>
      <protection/>
    </xf>
    <xf numFmtId="0" fontId="13" fillId="32" borderId="11" xfId="54" applyFont="1" applyFill="1" applyBorder="1" applyAlignment="1">
      <alignment horizontal="center" vertical="center" wrapText="1"/>
      <protection/>
    </xf>
    <xf numFmtId="0" fontId="81" fillId="32" borderId="11" xfId="54" applyFont="1" applyFill="1" applyBorder="1" applyAlignment="1">
      <alignment horizontal="center" vertical="center" wrapText="1"/>
      <protection/>
    </xf>
    <xf numFmtId="0" fontId="81" fillId="32" borderId="11" xfId="54" applyFont="1" applyFill="1" applyBorder="1" applyAlignment="1">
      <alignment horizontal="left" vertical="center" wrapText="1"/>
      <protection/>
    </xf>
    <xf numFmtId="0" fontId="15" fillId="36" borderId="15" xfId="0" applyFont="1" applyFill="1" applyBorder="1" applyAlignment="1">
      <alignment horizontal="left" vertical="center"/>
    </xf>
    <xf numFmtId="0" fontId="15" fillId="36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13" fillId="36" borderId="20" xfId="0" applyFont="1" applyFill="1" applyBorder="1" applyAlignment="1">
      <alignment horizontal="left" vertical="center" wrapText="1"/>
    </xf>
    <xf numFmtId="0" fontId="13" fillId="36" borderId="13" xfId="0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22" fillId="36" borderId="15" xfId="0" applyFont="1" applyFill="1" applyBorder="1" applyAlignment="1">
      <alignment horizontal="center" vertical="center" wrapText="1"/>
    </xf>
    <xf numFmtId="0" fontId="122" fillId="36" borderId="20" xfId="0" applyFont="1" applyFill="1" applyBorder="1" applyAlignment="1">
      <alignment horizontal="center" vertical="center" wrapText="1"/>
    </xf>
    <xf numFmtId="0" fontId="122" fillId="36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0" fillId="0" borderId="24" xfId="54" applyFont="1" applyFill="1" applyBorder="1" applyAlignment="1">
      <alignment horizontal="center"/>
      <protection/>
    </xf>
    <xf numFmtId="49" fontId="4" fillId="0" borderId="14" xfId="54" applyNumberFormat="1" applyFont="1" applyFill="1" applyBorder="1" applyAlignment="1">
      <alignment horizontal="center" vertical="top"/>
      <protection/>
    </xf>
    <xf numFmtId="49" fontId="4" fillId="0" borderId="12" xfId="54" applyNumberFormat="1" applyFont="1" applyFill="1" applyBorder="1" applyAlignment="1">
      <alignment horizontal="center" vertical="top"/>
      <protection/>
    </xf>
    <xf numFmtId="0" fontId="6" fillId="32" borderId="18" xfId="54" applyFont="1" applyFill="1" applyBorder="1" applyAlignment="1">
      <alignment horizontal="center" vertical="top" wrapText="1"/>
      <protection/>
    </xf>
    <xf numFmtId="0" fontId="6" fillId="32" borderId="12" xfId="54" applyFont="1" applyFill="1" applyBorder="1" applyAlignment="1">
      <alignment horizontal="center" vertical="top" wrapText="1"/>
      <protection/>
    </xf>
    <xf numFmtId="0" fontId="6" fillId="32" borderId="14" xfId="54" applyFont="1" applyFill="1" applyBorder="1" applyAlignment="1">
      <alignment horizontal="center" vertical="top" wrapText="1"/>
      <protection/>
    </xf>
    <xf numFmtId="0" fontId="13" fillId="32" borderId="15" xfId="54" applyFont="1" applyFill="1" applyBorder="1" applyAlignment="1">
      <alignment horizontal="center" vertical="top" wrapText="1"/>
      <protection/>
    </xf>
    <xf numFmtId="0" fontId="13" fillId="32" borderId="20" xfId="54" applyFont="1" applyFill="1" applyBorder="1" applyAlignment="1">
      <alignment horizontal="center" vertical="top" wrapText="1"/>
      <protection/>
    </xf>
    <xf numFmtId="49" fontId="4" fillId="0" borderId="18" xfId="54" applyNumberFormat="1" applyFont="1" applyFill="1" applyBorder="1" applyAlignment="1">
      <alignment horizontal="center" vertical="top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82" fillId="0" borderId="11" xfId="54" applyFont="1" applyFill="1" applyBorder="1" applyAlignment="1">
      <alignment horizontal="center" vertical="center" wrapText="1"/>
      <protection/>
    </xf>
    <xf numFmtId="0" fontId="13" fillId="0" borderId="15" xfId="54" applyFont="1" applyFill="1" applyBorder="1" applyAlignment="1">
      <alignment horizontal="center" vertical="top" wrapText="1"/>
      <protection/>
    </xf>
    <xf numFmtId="0" fontId="13" fillId="0" borderId="20" xfId="54" applyFont="1" applyFill="1" applyBorder="1" applyAlignment="1">
      <alignment horizontal="center" vertical="top" wrapText="1"/>
      <protection/>
    </xf>
    <xf numFmtId="0" fontId="13" fillId="0" borderId="13" xfId="54" applyFont="1" applyFill="1" applyBorder="1" applyAlignment="1">
      <alignment horizontal="center" vertical="top" wrapText="1"/>
      <protection/>
    </xf>
    <xf numFmtId="49" fontId="6" fillId="32" borderId="11" xfId="54" applyNumberFormat="1" applyFont="1" applyFill="1" applyBorder="1" applyAlignment="1">
      <alignment horizontal="center" vertical="top"/>
      <protection/>
    </xf>
    <xf numFmtId="0" fontId="9" fillId="32" borderId="11" xfId="54" applyFont="1" applyFill="1" applyBorder="1" applyAlignment="1">
      <alignment horizontal="center" vertical="top"/>
      <protection/>
    </xf>
    <xf numFmtId="172" fontId="6" fillId="32" borderId="11" xfId="54" applyNumberFormat="1" applyFont="1" applyFill="1" applyBorder="1" applyAlignment="1">
      <alignment horizontal="center" vertical="top" wrapText="1"/>
      <protection/>
    </xf>
    <xf numFmtId="0" fontId="13" fillId="32" borderId="0" xfId="54" applyFont="1" applyFill="1" applyAlignment="1">
      <alignment horizontal="center"/>
      <protection/>
    </xf>
    <xf numFmtId="0" fontId="14" fillId="0" borderId="0" xfId="54" applyFont="1" applyFill="1" applyAlignment="1">
      <alignment horizontal="left"/>
      <protection/>
    </xf>
    <xf numFmtId="0" fontId="20" fillId="0" borderId="0" xfId="54" applyFont="1" applyFill="1" applyAlignment="1">
      <alignment horizontal="center" wrapText="1"/>
      <protection/>
    </xf>
    <xf numFmtId="0" fontId="21" fillId="0" borderId="0" xfId="54" applyFont="1" applyFill="1" applyAlignment="1">
      <alignment/>
      <protection/>
    </xf>
    <xf numFmtId="0" fontId="20" fillId="0" borderId="0" xfId="54" applyFont="1" applyFill="1" applyBorder="1" applyAlignment="1">
      <alignment horizontal="center"/>
      <protection/>
    </xf>
    <xf numFmtId="0" fontId="110" fillId="0" borderId="11" xfId="54" applyFont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 wrapText="1"/>
      <protection/>
    </xf>
    <xf numFmtId="0" fontId="71" fillId="0" borderId="11" xfId="54" applyFont="1" applyFill="1" applyBorder="1" applyAlignment="1">
      <alignment horizontal="center" vertical="center" wrapText="1"/>
      <protection/>
    </xf>
    <xf numFmtId="0" fontId="13" fillId="33" borderId="15" xfId="54" applyFont="1" applyFill="1" applyBorder="1" applyAlignment="1">
      <alignment horizontal="center"/>
      <protection/>
    </xf>
    <xf numFmtId="0" fontId="13" fillId="33" borderId="20" xfId="54" applyFont="1" applyFill="1" applyBorder="1" applyAlignment="1">
      <alignment horizontal="center"/>
      <protection/>
    </xf>
    <xf numFmtId="0" fontId="13" fillId="33" borderId="15" xfId="54" applyFont="1" applyFill="1" applyBorder="1" applyAlignment="1">
      <alignment horizontal="center" vertical="center"/>
      <protection/>
    </xf>
    <xf numFmtId="0" fontId="13" fillId="33" borderId="20" xfId="54" applyFont="1" applyFill="1" applyBorder="1" applyAlignment="1">
      <alignment horizontal="center" vertical="center"/>
      <protection/>
    </xf>
    <xf numFmtId="0" fontId="13" fillId="33" borderId="15" xfId="54" applyFont="1" applyFill="1" applyBorder="1" applyAlignment="1">
      <alignment horizontal="center" vertical="center" wrapText="1"/>
      <protection/>
    </xf>
    <xf numFmtId="0" fontId="13" fillId="33" borderId="20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32" borderId="14" xfId="54" applyFont="1" applyFill="1" applyBorder="1" applyAlignment="1">
      <alignment horizontal="center" vertical="center" wrapText="1"/>
      <protection/>
    </xf>
    <xf numFmtId="0" fontId="4" fillId="32" borderId="18" xfId="54" applyFont="1" applyFill="1" applyBorder="1" applyAlignment="1">
      <alignment horizontal="center" vertical="center" wrapText="1"/>
      <protection/>
    </xf>
    <xf numFmtId="0" fontId="4" fillId="32" borderId="12" xfId="54" applyFont="1" applyFill="1" applyBorder="1" applyAlignment="1">
      <alignment horizontal="center" vertical="center" wrapText="1"/>
      <protection/>
    </xf>
    <xf numFmtId="0" fontId="13" fillId="0" borderId="15" xfId="54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left" vertical="center" wrapText="1"/>
      <protection/>
    </xf>
    <xf numFmtId="0" fontId="13" fillId="0" borderId="13" xfId="54" applyFont="1" applyFill="1" applyBorder="1" applyAlignment="1">
      <alignment horizontal="left" vertical="center" wrapText="1"/>
      <protection/>
    </xf>
    <xf numFmtId="180" fontId="136" fillId="35" borderId="19" xfId="54" applyNumberFormat="1" applyFont="1" applyFill="1" applyBorder="1" applyAlignment="1">
      <alignment horizontal="center"/>
      <protection/>
    </xf>
    <xf numFmtId="180" fontId="136" fillId="35" borderId="0" xfId="54" applyNumberFormat="1" applyFont="1" applyFill="1" applyBorder="1" applyAlignment="1">
      <alignment horizontal="center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109" fillId="0" borderId="14" xfId="54" applyFont="1" applyFill="1" applyBorder="1" applyAlignment="1">
      <alignment horizontal="center" vertical="center" wrapText="1"/>
      <protection/>
    </xf>
    <xf numFmtId="0" fontId="109" fillId="0" borderId="18" xfId="54" applyFont="1" applyFill="1" applyBorder="1" applyAlignment="1">
      <alignment horizontal="center" vertical="center" wrapText="1"/>
      <protection/>
    </xf>
    <xf numFmtId="0" fontId="109" fillId="0" borderId="12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0" fontId="20" fillId="0" borderId="24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4" fillId="0" borderId="25" xfId="54" applyFont="1" applyFill="1" applyBorder="1" applyAlignment="1">
      <alignment horizontal="center" vertical="center" wrapText="1"/>
      <protection/>
    </xf>
    <xf numFmtId="0" fontId="4" fillId="0" borderId="26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dxfs count="2"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cretar\&#1084;&#1086;&#1080;%20&#1076;&#1086;&#1082;&#1091;&#1084;&#1077;&#1085;&#1090;&#1099;\Users\&#1055;&#1086;&#1083;&#1100;&#1079;&#1086;&#1074;&#1072;&#1090;&#1077;&#1083;&#1100;\Downloads\&#1050;&#1086;&#1087;&#1080;&#1103;%20otchet_mp_01.07.1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 (1-19)"/>
      <sheetName val="Форма 2 (1-19)"/>
      <sheetName val="форма3 (1-19)"/>
      <sheetName val="Форма 4 (1-19)"/>
      <sheetName val="форма5 за 1полугодие-19г."/>
    </sheetNames>
    <sheetDataSet>
      <sheetData sheetId="0">
        <row r="57">
          <cell r="M57">
            <v>0</v>
          </cell>
        </row>
        <row r="58">
          <cell r="M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153"/>
  <sheetViews>
    <sheetView zoomScale="50" zoomScaleNormal="50" zoomScaleSheetLayoutView="40" zoomScalePageLayoutView="76" workbookViewId="0" topLeftCell="A4">
      <pane xSplit="6" ySplit="6" topLeftCell="G10" activePane="bottomRight" state="frozen"/>
      <selection pane="topLeft" activeCell="A4" sqref="A4"/>
      <selection pane="topRight" activeCell="G4" sqref="G4"/>
      <selection pane="bottomLeft" activeCell="A10" sqref="A10"/>
      <selection pane="bottomRight" activeCell="M12" sqref="M12"/>
    </sheetView>
  </sheetViews>
  <sheetFormatPr defaultColWidth="9.140625" defaultRowHeight="15"/>
  <cols>
    <col min="1" max="1" width="6.7109375" style="82" customWidth="1"/>
    <col min="2" max="2" width="5.7109375" style="82" customWidth="1"/>
    <col min="3" max="3" width="6.00390625" style="82" customWidth="1"/>
    <col min="4" max="4" width="5.7109375" style="82" customWidth="1"/>
    <col min="5" max="5" width="74.00390625" style="82" customWidth="1"/>
    <col min="6" max="6" width="42.140625" style="258" customWidth="1"/>
    <col min="7" max="7" width="10.7109375" style="82" customWidth="1"/>
    <col min="8" max="8" width="7.7109375" style="82" customWidth="1"/>
    <col min="9" max="9" width="8.7109375" style="82" customWidth="1"/>
    <col min="10" max="10" width="20.8515625" style="82" customWidth="1"/>
    <col min="11" max="11" width="14.00390625" style="135" customWidth="1"/>
    <col min="12" max="12" width="26.7109375" style="135" customWidth="1"/>
    <col min="13" max="13" width="28.140625" style="82" customWidth="1"/>
    <col min="14" max="14" width="27.00390625" style="82" customWidth="1"/>
    <col min="15" max="15" width="27.00390625" style="271" customWidth="1"/>
    <col min="16" max="16" width="27.8515625" style="271" customWidth="1"/>
    <col min="17" max="17" width="22.421875" style="82" customWidth="1"/>
  </cols>
  <sheetData>
    <row r="1" spans="1:18" ht="39" customHeight="1">
      <c r="A1" s="86"/>
      <c r="B1" s="86"/>
      <c r="C1" s="86"/>
      <c r="D1" s="86"/>
      <c r="E1" s="86"/>
      <c r="F1" s="87"/>
      <c r="G1" s="87"/>
      <c r="H1" s="86"/>
      <c r="I1" s="86"/>
      <c r="J1" s="86"/>
      <c r="K1" s="152"/>
      <c r="L1" s="86"/>
      <c r="M1" s="502" t="s">
        <v>327</v>
      </c>
      <c r="N1" s="502"/>
      <c r="O1" s="502"/>
      <c r="P1" s="502"/>
      <c r="Q1" s="158"/>
      <c r="R1" s="82"/>
    </row>
    <row r="2" spans="1:18" ht="81" customHeight="1">
      <c r="A2" s="86"/>
      <c r="B2" s="86"/>
      <c r="C2" s="86"/>
      <c r="D2" s="86"/>
      <c r="E2" s="86"/>
      <c r="F2" s="87"/>
      <c r="G2" s="87"/>
      <c r="H2" s="86"/>
      <c r="I2" s="86"/>
      <c r="J2" s="86"/>
      <c r="K2" s="152"/>
      <c r="L2" s="86"/>
      <c r="M2" s="503" t="s">
        <v>362</v>
      </c>
      <c r="N2" s="503"/>
      <c r="O2" s="503"/>
      <c r="P2" s="503"/>
      <c r="Q2" s="259"/>
      <c r="R2" s="82"/>
    </row>
    <row r="3" spans="1:18" ht="40.5" customHeight="1">
      <c r="A3" s="86"/>
      <c r="B3" s="86"/>
      <c r="C3" s="86"/>
      <c r="D3" s="86"/>
      <c r="E3" s="86"/>
      <c r="F3" s="87"/>
      <c r="G3" s="87"/>
      <c r="H3" s="86"/>
      <c r="I3" s="86"/>
      <c r="J3" s="86"/>
      <c r="K3" s="152"/>
      <c r="L3" s="86"/>
      <c r="M3" s="504" t="s">
        <v>363</v>
      </c>
      <c r="N3" s="504"/>
      <c r="O3" s="504"/>
      <c r="P3" s="504"/>
      <c r="Q3" s="260"/>
      <c r="R3" s="82"/>
    </row>
    <row r="4" spans="1:18" ht="40.5" customHeight="1">
      <c r="A4" s="505" t="s">
        <v>323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82"/>
    </row>
    <row r="5" spans="1:17" s="78" customFormat="1" ht="38.25" customHeight="1">
      <c r="A5" s="505" t="s">
        <v>413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</row>
    <row r="6" spans="1:17" s="78" customFormat="1" ht="29.25" customHeight="1">
      <c r="A6" s="546" t="s">
        <v>248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</row>
    <row r="7" spans="1:17" s="76" customFormat="1" ht="44.25" customHeight="1">
      <c r="A7" s="496" t="s">
        <v>9</v>
      </c>
      <c r="B7" s="497"/>
      <c r="C7" s="497"/>
      <c r="D7" s="498"/>
      <c r="E7" s="79" t="s">
        <v>22</v>
      </c>
      <c r="F7" s="494" t="s">
        <v>184</v>
      </c>
      <c r="G7" s="496" t="s">
        <v>23</v>
      </c>
      <c r="H7" s="497"/>
      <c r="I7" s="497"/>
      <c r="J7" s="497"/>
      <c r="K7" s="498"/>
      <c r="L7" s="499" t="s">
        <v>24</v>
      </c>
      <c r="M7" s="500"/>
      <c r="N7" s="501"/>
      <c r="O7" s="499" t="s">
        <v>36</v>
      </c>
      <c r="P7" s="501"/>
      <c r="Q7" s="77"/>
    </row>
    <row r="8" spans="1:17" s="76" customFormat="1" ht="139.5">
      <c r="A8" s="79" t="s">
        <v>14</v>
      </c>
      <c r="B8" s="79" t="s">
        <v>10</v>
      </c>
      <c r="C8" s="79" t="s">
        <v>11</v>
      </c>
      <c r="D8" s="79" t="s">
        <v>12</v>
      </c>
      <c r="E8" s="79" t="s">
        <v>21</v>
      </c>
      <c r="F8" s="495"/>
      <c r="G8" s="79" t="s">
        <v>25</v>
      </c>
      <c r="H8" s="79" t="s">
        <v>26</v>
      </c>
      <c r="I8" s="79" t="s">
        <v>27</v>
      </c>
      <c r="J8" s="79" t="s">
        <v>28</v>
      </c>
      <c r="K8" s="159" t="s">
        <v>29</v>
      </c>
      <c r="L8" s="84" t="s">
        <v>41</v>
      </c>
      <c r="M8" s="84" t="s">
        <v>42</v>
      </c>
      <c r="N8" s="84" t="s">
        <v>37</v>
      </c>
      <c r="O8" s="84" t="s">
        <v>364</v>
      </c>
      <c r="P8" s="84" t="s">
        <v>365</v>
      </c>
      <c r="Q8" s="77"/>
    </row>
    <row r="9" spans="1:17" s="269" customFormat="1" ht="23.25">
      <c r="A9" s="265">
        <v>1</v>
      </c>
      <c r="B9" s="265">
        <v>2</v>
      </c>
      <c r="C9" s="265">
        <v>3</v>
      </c>
      <c r="D9" s="265">
        <v>3</v>
      </c>
      <c r="E9" s="266">
        <v>5</v>
      </c>
      <c r="F9" s="267">
        <v>6</v>
      </c>
      <c r="G9" s="265">
        <v>7</v>
      </c>
      <c r="H9" s="265">
        <v>8</v>
      </c>
      <c r="I9" s="265">
        <v>9</v>
      </c>
      <c r="J9" s="265">
        <v>10</v>
      </c>
      <c r="K9" s="265">
        <v>11</v>
      </c>
      <c r="L9" s="265">
        <v>12</v>
      </c>
      <c r="M9" s="265">
        <v>13</v>
      </c>
      <c r="N9" s="265">
        <v>14</v>
      </c>
      <c r="O9" s="265">
        <v>15</v>
      </c>
      <c r="P9" s="265">
        <v>16</v>
      </c>
      <c r="Q9" s="268"/>
    </row>
    <row r="10" spans="1:17" s="76" customFormat="1" ht="33" customHeight="1">
      <c r="A10" s="506" t="s">
        <v>20</v>
      </c>
      <c r="B10" s="506"/>
      <c r="C10" s="506"/>
      <c r="D10" s="506"/>
      <c r="E10" s="509" t="s">
        <v>185</v>
      </c>
      <c r="F10" s="162" t="s">
        <v>30</v>
      </c>
      <c r="G10" s="161"/>
      <c r="H10" s="161"/>
      <c r="I10" s="161"/>
      <c r="J10" s="161"/>
      <c r="K10" s="163"/>
      <c r="L10" s="165">
        <f>L11+L12</f>
        <v>1133518.2999999998</v>
      </c>
      <c r="M10" s="164">
        <f>M11+M12</f>
        <v>1211958.4000000001</v>
      </c>
      <c r="N10" s="164">
        <f>N11+N12</f>
        <v>813175.1999999998</v>
      </c>
      <c r="O10" s="270">
        <f aca="true" t="shared" si="0" ref="O10:O20">N10/L10*100</f>
        <v>71.73904470708588</v>
      </c>
      <c r="P10" s="270">
        <f>N10/M10*100</f>
        <v>67.09596633019746</v>
      </c>
      <c r="Q10" s="77"/>
    </row>
    <row r="11" spans="1:17" s="76" customFormat="1" ht="23.25" customHeight="1">
      <c r="A11" s="507"/>
      <c r="B11" s="507"/>
      <c r="C11" s="507"/>
      <c r="D11" s="507"/>
      <c r="E11" s="510"/>
      <c r="F11" s="162" t="s">
        <v>164</v>
      </c>
      <c r="G11" s="161" t="s">
        <v>50</v>
      </c>
      <c r="H11" s="161"/>
      <c r="I11" s="161"/>
      <c r="J11" s="161"/>
      <c r="K11" s="163"/>
      <c r="L11" s="165">
        <f>L15+L41+L72+L94+L103+L115</f>
        <v>1089981.0999999999</v>
      </c>
      <c r="M11" s="164">
        <f>M15+M41+M72+M94+M103+M115</f>
        <v>1159068.1</v>
      </c>
      <c r="N11" s="164">
        <f>N15+N41+N72+N94+N103+N115</f>
        <v>785443.4999999999</v>
      </c>
      <c r="O11" s="270">
        <f t="shared" si="0"/>
        <v>72.0602861829439</v>
      </c>
      <c r="P11" s="270">
        <f aca="true" t="shared" si="1" ref="P11:P77">N11/M11*100</f>
        <v>67.76508645177965</v>
      </c>
      <c r="Q11" s="77"/>
    </row>
    <row r="12" spans="1:17" s="76" customFormat="1" ht="72.75" customHeight="1">
      <c r="A12" s="507"/>
      <c r="B12" s="507"/>
      <c r="C12" s="507"/>
      <c r="D12" s="507"/>
      <c r="E12" s="510"/>
      <c r="F12" s="162" t="s">
        <v>328</v>
      </c>
      <c r="G12" s="161" t="s">
        <v>52</v>
      </c>
      <c r="H12" s="161"/>
      <c r="I12" s="161"/>
      <c r="J12" s="161"/>
      <c r="K12" s="163"/>
      <c r="L12" s="165">
        <f>L73+L116</f>
        <v>43537.200000000004</v>
      </c>
      <c r="M12" s="165">
        <f>M73+M116</f>
        <v>52890.3</v>
      </c>
      <c r="N12" s="165">
        <f>N73+N116</f>
        <v>27731.699999999997</v>
      </c>
      <c r="O12" s="270">
        <f t="shared" si="0"/>
        <v>63.6965629392795</v>
      </c>
      <c r="P12" s="270">
        <f t="shared" si="1"/>
        <v>52.432487620603396</v>
      </c>
      <c r="Q12" s="77"/>
    </row>
    <row r="13" spans="1:17" s="76" customFormat="1" ht="103.5" customHeight="1" hidden="1">
      <c r="A13" s="508"/>
      <c r="B13" s="508"/>
      <c r="C13" s="508"/>
      <c r="D13" s="508"/>
      <c r="E13" s="511"/>
      <c r="F13" s="162"/>
      <c r="G13" s="161"/>
      <c r="H13" s="161"/>
      <c r="I13" s="161"/>
      <c r="J13" s="161"/>
      <c r="K13" s="163"/>
      <c r="L13" s="165"/>
      <c r="M13" s="164"/>
      <c r="N13" s="164"/>
      <c r="O13" s="270" t="e">
        <f t="shared" si="0"/>
        <v>#DIV/0!</v>
      </c>
      <c r="P13" s="270" t="e">
        <f t="shared" si="1"/>
        <v>#DIV/0!</v>
      </c>
      <c r="Q13" s="77"/>
    </row>
    <row r="14" spans="1:17" s="76" customFormat="1" ht="26.25" customHeight="1">
      <c r="A14" s="506" t="s">
        <v>20</v>
      </c>
      <c r="B14" s="506" t="s">
        <v>8</v>
      </c>
      <c r="C14" s="506"/>
      <c r="D14" s="506"/>
      <c r="E14" s="512" t="s">
        <v>109</v>
      </c>
      <c r="F14" s="166" t="s">
        <v>30</v>
      </c>
      <c r="G14" s="167"/>
      <c r="H14" s="167"/>
      <c r="I14" s="167"/>
      <c r="J14" s="167"/>
      <c r="K14" s="168"/>
      <c r="L14" s="199">
        <f>L15</f>
        <v>484315.1</v>
      </c>
      <c r="M14" s="373">
        <f>M15</f>
        <v>511992.9</v>
      </c>
      <c r="N14" s="373">
        <f>N15</f>
        <v>371644.39999999997</v>
      </c>
      <c r="O14" s="272">
        <f t="shared" si="0"/>
        <v>76.73607533607769</v>
      </c>
      <c r="P14" s="272">
        <f t="shared" si="1"/>
        <v>72.58780346368083</v>
      </c>
      <c r="Q14" s="77"/>
    </row>
    <row r="15" spans="1:17" s="76" customFormat="1" ht="52.5" customHeight="1">
      <c r="A15" s="508"/>
      <c r="B15" s="508"/>
      <c r="C15" s="508"/>
      <c r="D15" s="508"/>
      <c r="E15" s="513"/>
      <c r="F15" s="169" t="s">
        <v>164</v>
      </c>
      <c r="G15" s="170" t="s">
        <v>50</v>
      </c>
      <c r="H15" s="170"/>
      <c r="I15" s="170"/>
      <c r="J15" s="170"/>
      <c r="K15" s="171"/>
      <c r="L15" s="200">
        <f>L17+L30+L36+L39</f>
        <v>484315.1</v>
      </c>
      <c r="M15" s="172">
        <f>M17+M30+M36+M39</f>
        <v>511992.9</v>
      </c>
      <c r="N15" s="172">
        <f>N17+N30+N36</f>
        <v>371644.39999999997</v>
      </c>
      <c r="O15" s="272">
        <f t="shared" si="0"/>
        <v>76.73607533607769</v>
      </c>
      <c r="P15" s="272">
        <f t="shared" si="1"/>
        <v>72.58780346368083</v>
      </c>
      <c r="Q15" s="77"/>
    </row>
    <row r="16" spans="1:17" s="76" customFormat="1" ht="21.75" customHeight="1">
      <c r="A16" s="458" t="s">
        <v>20</v>
      </c>
      <c r="B16" s="458" t="s">
        <v>8</v>
      </c>
      <c r="C16" s="458" t="s">
        <v>20</v>
      </c>
      <c r="D16" s="458"/>
      <c r="E16" s="514" t="s">
        <v>186</v>
      </c>
      <c r="F16" s="175" t="s">
        <v>30</v>
      </c>
      <c r="G16" s="176"/>
      <c r="H16" s="176"/>
      <c r="I16" s="176"/>
      <c r="J16" s="176"/>
      <c r="K16" s="177"/>
      <c r="L16" s="196">
        <f>L17</f>
        <v>481176.6</v>
      </c>
      <c r="M16" s="178">
        <f>M17</f>
        <v>505963.60000000003</v>
      </c>
      <c r="N16" s="178">
        <f>N17</f>
        <v>369085.5</v>
      </c>
      <c r="O16" s="270">
        <f t="shared" si="0"/>
        <v>76.70478988379735</v>
      </c>
      <c r="P16" s="270">
        <f t="shared" si="1"/>
        <v>72.9470459930319</v>
      </c>
      <c r="Q16" s="77"/>
    </row>
    <row r="17" spans="1:17" s="76" customFormat="1" ht="57.75" customHeight="1">
      <c r="A17" s="460"/>
      <c r="B17" s="460"/>
      <c r="C17" s="460"/>
      <c r="D17" s="460"/>
      <c r="E17" s="515"/>
      <c r="F17" s="175" t="s">
        <v>164</v>
      </c>
      <c r="G17" s="176" t="s">
        <v>50</v>
      </c>
      <c r="H17" s="176"/>
      <c r="I17" s="176"/>
      <c r="J17" s="176"/>
      <c r="K17" s="177"/>
      <c r="L17" s="196">
        <f>L18+L19+L20+L21+L22+L23+L24+L25+L26+L27+L28</f>
        <v>481176.6</v>
      </c>
      <c r="M17" s="178">
        <f>M18+M19+M20+M21+M22+M23+M24+M25+M26+M27+M28</f>
        <v>505963.60000000003</v>
      </c>
      <c r="N17" s="178">
        <f>N18+N19+N20+N21+N22+N23+N24+N25+N26+N27+N28</f>
        <v>369085.5</v>
      </c>
      <c r="O17" s="270">
        <f t="shared" si="0"/>
        <v>76.70478988379735</v>
      </c>
      <c r="P17" s="270">
        <f t="shared" si="1"/>
        <v>72.9470459930319</v>
      </c>
      <c r="Q17" s="77"/>
    </row>
    <row r="18" spans="1:17" s="76" customFormat="1" ht="123.75" customHeight="1">
      <c r="A18" s="179" t="s">
        <v>20</v>
      </c>
      <c r="B18" s="179" t="s">
        <v>8</v>
      </c>
      <c r="C18" s="179" t="s">
        <v>20</v>
      </c>
      <c r="D18" s="180" t="s">
        <v>7</v>
      </c>
      <c r="E18" s="160" t="s">
        <v>187</v>
      </c>
      <c r="F18" s="160" t="s">
        <v>164</v>
      </c>
      <c r="G18" s="179" t="s">
        <v>50</v>
      </c>
      <c r="H18" s="179" t="s">
        <v>53</v>
      </c>
      <c r="I18" s="179" t="s">
        <v>20</v>
      </c>
      <c r="J18" s="181" t="s">
        <v>329</v>
      </c>
      <c r="K18" s="182" t="s">
        <v>417</v>
      </c>
      <c r="L18" s="191">
        <v>402759.2</v>
      </c>
      <c r="M18" s="183">
        <v>403526.8</v>
      </c>
      <c r="N18" s="183">
        <v>310515.9</v>
      </c>
      <c r="O18" s="270">
        <f t="shared" si="0"/>
        <v>77.09715879860721</v>
      </c>
      <c r="P18" s="270">
        <f t="shared" si="1"/>
        <v>76.95050242016144</v>
      </c>
      <c r="Q18" s="77"/>
    </row>
    <row r="19" spans="1:17" s="76" customFormat="1" ht="102" customHeight="1">
      <c r="A19" s="184" t="s">
        <v>20</v>
      </c>
      <c r="B19" s="184" t="s">
        <v>8</v>
      </c>
      <c r="C19" s="184" t="s">
        <v>20</v>
      </c>
      <c r="D19" s="185" t="s">
        <v>55</v>
      </c>
      <c r="E19" s="186" t="s">
        <v>252</v>
      </c>
      <c r="F19" s="186" t="s">
        <v>166</v>
      </c>
      <c r="G19" s="179" t="s">
        <v>50</v>
      </c>
      <c r="H19" s="179" t="s">
        <v>53</v>
      </c>
      <c r="I19" s="179" t="s">
        <v>20</v>
      </c>
      <c r="J19" s="187" t="s">
        <v>188</v>
      </c>
      <c r="K19" s="182" t="s">
        <v>418</v>
      </c>
      <c r="L19" s="191">
        <v>71374.9</v>
      </c>
      <c r="M19" s="183">
        <v>92556.7</v>
      </c>
      <c r="N19" s="183">
        <v>54700.1</v>
      </c>
      <c r="O19" s="270">
        <f t="shared" si="0"/>
        <v>76.63772558700607</v>
      </c>
      <c r="P19" s="270">
        <f t="shared" si="1"/>
        <v>59.09901714300532</v>
      </c>
      <c r="Q19" s="77"/>
    </row>
    <row r="20" spans="1:17" s="76" customFormat="1" ht="54.75" customHeight="1">
      <c r="A20" s="179" t="s">
        <v>20</v>
      </c>
      <c r="B20" s="179" t="s">
        <v>8</v>
      </c>
      <c r="C20" s="179" t="s">
        <v>20</v>
      </c>
      <c r="D20" s="180" t="s">
        <v>57</v>
      </c>
      <c r="E20" s="160" t="s">
        <v>189</v>
      </c>
      <c r="F20" s="160" t="s">
        <v>164</v>
      </c>
      <c r="G20" s="179" t="s">
        <v>50</v>
      </c>
      <c r="H20" s="179" t="s">
        <v>53</v>
      </c>
      <c r="I20" s="179" t="s">
        <v>20</v>
      </c>
      <c r="J20" s="187" t="s">
        <v>190</v>
      </c>
      <c r="K20" s="182" t="s">
        <v>96</v>
      </c>
      <c r="L20" s="191">
        <v>7042.5</v>
      </c>
      <c r="M20" s="183">
        <v>7042.5</v>
      </c>
      <c r="N20" s="183">
        <v>3384.2</v>
      </c>
      <c r="O20" s="270">
        <f t="shared" si="0"/>
        <v>48.053958111466095</v>
      </c>
      <c r="P20" s="270">
        <f t="shared" si="1"/>
        <v>48.053958111466095</v>
      </c>
      <c r="Q20" s="77"/>
    </row>
    <row r="21" spans="1:17" s="76" customFormat="1" ht="23.25" customHeight="1">
      <c r="A21" s="451" t="s">
        <v>20</v>
      </c>
      <c r="B21" s="451" t="s">
        <v>8</v>
      </c>
      <c r="C21" s="451" t="s">
        <v>20</v>
      </c>
      <c r="D21" s="451" t="s">
        <v>62</v>
      </c>
      <c r="E21" s="449" t="s">
        <v>213</v>
      </c>
      <c r="F21" s="449" t="s">
        <v>164</v>
      </c>
      <c r="G21" s="179" t="s">
        <v>50</v>
      </c>
      <c r="H21" s="179" t="s">
        <v>53</v>
      </c>
      <c r="I21" s="179" t="s">
        <v>20</v>
      </c>
      <c r="J21" s="187" t="s">
        <v>227</v>
      </c>
      <c r="K21" s="182" t="s">
        <v>96</v>
      </c>
      <c r="L21" s="191">
        <v>0</v>
      </c>
      <c r="M21" s="183">
        <v>1145.5</v>
      </c>
      <c r="N21" s="183">
        <v>231.5</v>
      </c>
      <c r="O21" s="270"/>
      <c r="P21" s="270">
        <f t="shared" si="1"/>
        <v>20.20951549541685</v>
      </c>
      <c r="Q21" s="77"/>
    </row>
    <row r="22" spans="1:17" s="76" customFormat="1" ht="23.25">
      <c r="A22" s="453"/>
      <c r="B22" s="453"/>
      <c r="C22" s="453"/>
      <c r="D22" s="453"/>
      <c r="E22" s="454"/>
      <c r="F22" s="454"/>
      <c r="G22" s="179" t="s">
        <v>50</v>
      </c>
      <c r="H22" s="179" t="s">
        <v>53</v>
      </c>
      <c r="I22" s="179" t="s">
        <v>20</v>
      </c>
      <c r="J22" s="187" t="s">
        <v>228</v>
      </c>
      <c r="K22" s="182" t="s">
        <v>96</v>
      </c>
      <c r="L22" s="191">
        <v>0</v>
      </c>
      <c r="M22" s="183">
        <v>665.2</v>
      </c>
      <c r="N22" s="183">
        <v>153.5</v>
      </c>
      <c r="O22" s="270"/>
      <c r="P22" s="270">
        <f t="shared" si="1"/>
        <v>23.07576668671076</v>
      </c>
      <c r="Q22" s="77"/>
    </row>
    <row r="23" spans="1:17" s="76" customFormat="1" ht="23.25">
      <c r="A23" s="453"/>
      <c r="B23" s="453"/>
      <c r="C23" s="453"/>
      <c r="D23" s="453"/>
      <c r="E23" s="454"/>
      <c r="F23" s="454"/>
      <c r="G23" s="179" t="s">
        <v>50</v>
      </c>
      <c r="H23" s="179" t="s">
        <v>53</v>
      </c>
      <c r="I23" s="179" t="s">
        <v>20</v>
      </c>
      <c r="J23" s="187" t="s">
        <v>217</v>
      </c>
      <c r="K23" s="182" t="s">
        <v>96</v>
      </c>
      <c r="L23" s="191">
        <v>0</v>
      </c>
      <c r="M23" s="183">
        <v>1026.9</v>
      </c>
      <c r="N23" s="183">
        <v>100.3</v>
      </c>
      <c r="O23" s="270"/>
      <c r="P23" s="270">
        <f t="shared" si="1"/>
        <v>9.767260687506084</v>
      </c>
      <c r="Q23" s="77"/>
    </row>
    <row r="24" spans="1:17" s="76" customFormat="1" ht="23.25">
      <c r="A24" s="453"/>
      <c r="B24" s="453"/>
      <c r="C24" s="453"/>
      <c r="D24" s="453"/>
      <c r="E24" s="454"/>
      <c r="F24" s="454"/>
      <c r="G24" s="179" t="s">
        <v>50</v>
      </c>
      <c r="H24" s="179" t="s">
        <v>53</v>
      </c>
      <c r="I24" s="179" t="s">
        <v>20</v>
      </c>
      <c r="J24" s="187" t="s">
        <v>218</v>
      </c>
      <c r="K24" s="182" t="s">
        <v>96</v>
      </c>
      <c r="L24" s="191">
        <v>0</v>
      </c>
      <c r="M24" s="183"/>
      <c r="N24" s="183"/>
      <c r="O24" s="270"/>
      <c r="P24" s="270"/>
      <c r="Q24" s="77"/>
    </row>
    <row r="25" spans="1:17" s="76" customFormat="1" ht="23.25">
      <c r="A25" s="453"/>
      <c r="B25" s="453"/>
      <c r="C25" s="453"/>
      <c r="D25" s="453"/>
      <c r="E25" s="454"/>
      <c r="F25" s="454"/>
      <c r="G25" s="179" t="s">
        <v>50</v>
      </c>
      <c r="H25" s="179" t="s">
        <v>53</v>
      </c>
      <c r="I25" s="179" t="s">
        <v>20</v>
      </c>
      <c r="J25" s="187" t="s">
        <v>216</v>
      </c>
      <c r="K25" s="182" t="s">
        <v>96</v>
      </c>
      <c r="L25" s="191">
        <v>0</v>
      </c>
      <c r="M25" s="183"/>
      <c r="N25" s="183"/>
      <c r="O25" s="270"/>
      <c r="P25" s="270"/>
      <c r="Q25" s="77"/>
    </row>
    <row r="26" spans="1:17" s="76" customFormat="1" ht="23.25">
      <c r="A26" s="452"/>
      <c r="B26" s="452"/>
      <c r="C26" s="452"/>
      <c r="D26" s="452"/>
      <c r="E26" s="450"/>
      <c r="F26" s="450"/>
      <c r="G26" s="179" t="s">
        <v>50</v>
      </c>
      <c r="H26" s="179" t="s">
        <v>53</v>
      </c>
      <c r="I26" s="179" t="s">
        <v>20</v>
      </c>
      <c r="J26" s="187" t="s">
        <v>330</v>
      </c>
      <c r="K26" s="182" t="s">
        <v>96</v>
      </c>
      <c r="L26" s="191">
        <v>0</v>
      </c>
      <c r="M26" s="183"/>
      <c r="N26" s="183"/>
      <c r="O26" s="270"/>
      <c r="P26" s="270"/>
      <c r="Q26" s="77"/>
    </row>
    <row r="27" spans="1:17" s="76" customFormat="1" ht="51" customHeight="1">
      <c r="A27" s="451" t="s">
        <v>20</v>
      </c>
      <c r="B27" s="451" t="s">
        <v>8</v>
      </c>
      <c r="C27" s="451" t="s">
        <v>20</v>
      </c>
      <c r="D27" s="451" t="s">
        <v>64</v>
      </c>
      <c r="E27" s="449" t="s">
        <v>214</v>
      </c>
      <c r="F27" s="160" t="s">
        <v>164</v>
      </c>
      <c r="G27" s="179" t="s">
        <v>50</v>
      </c>
      <c r="H27" s="179" t="s">
        <v>53</v>
      </c>
      <c r="I27" s="179" t="s">
        <v>20</v>
      </c>
      <c r="J27" s="187" t="s">
        <v>331</v>
      </c>
      <c r="K27" s="182" t="s">
        <v>96</v>
      </c>
      <c r="L27" s="191">
        <v>0</v>
      </c>
      <c r="M27" s="183"/>
      <c r="N27" s="183">
        <f>M27</f>
        <v>0</v>
      </c>
      <c r="O27" s="270"/>
      <c r="P27" s="270"/>
      <c r="Q27" s="77"/>
    </row>
    <row r="28" spans="1:17" s="76" customFormat="1" ht="51" customHeight="1">
      <c r="A28" s="452"/>
      <c r="B28" s="452"/>
      <c r="C28" s="452"/>
      <c r="D28" s="452"/>
      <c r="E28" s="450"/>
      <c r="F28" s="160" t="s">
        <v>164</v>
      </c>
      <c r="G28" s="179" t="s">
        <v>50</v>
      </c>
      <c r="H28" s="179" t="s">
        <v>53</v>
      </c>
      <c r="I28" s="179" t="s">
        <v>20</v>
      </c>
      <c r="J28" s="187" t="s">
        <v>332</v>
      </c>
      <c r="K28" s="182" t="s">
        <v>96</v>
      </c>
      <c r="L28" s="191">
        <v>0</v>
      </c>
      <c r="M28" s="183"/>
      <c r="N28" s="183"/>
      <c r="O28" s="270"/>
      <c r="P28" s="270"/>
      <c r="Q28" s="77"/>
    </row>
    <row r="29" spans="1:16" s="188" customFormat="1" ht="21.75" customHeight="1">
      <c r="A29" s="516" t="s">
        <v>20</v>
      </c>
      <c r="B29" s="408" t="s">
        <v>8</v>
      </c>
      <c r="C29" s="408" t="s">
        <v>13</v>
      </c>
      <c r="D29" s="516"/>
      <c r="E29" s="455" t="s">
        <v>215</v>
      </c>
      <c r="F29" s="175" t="s">
        <v>30</v>
      </c>
      <c r="G29" s="176"/>
      <c r="H29" s="176"/>
      <c r="I29" s="176"/>
      <c r="J29" s="176"/>
      <c r="K29" s="177"/>
      <c r="L29" s="196">
        <f>L30</f>
        <v>3113.5</v>
      </c>
      <c r="M29" s="178">
        <f>M30</f>
        <v>3430.5</v>
      </c>
      <c r="N29" s="178">
        <f>N30</f>
        <v>2264.1000000000004</v>
      </c>
      <c r="O29" s="270">
        <f aca="true" t="shared" si="2" ref="O29:O34">N29/L29*100</f>
        <v>72.7188052031476</v>
      </c>
      <c r="P29" s="270">
        <f t="shared" si="1"/>
        <v>65.99912549191082</v>
      </c>
    </row>
    <row r="30" spans="1:16" s="188" customFormat="1" ht="51" customHeight="1">
      <c r="A30" s="517"/>
      <c r="B30" s="408" t="s">
        <v>8</v>
      </c>
      <c r="C30" s="408" t="s">
        <v>13</v>
      </c>
      <c r="D30" s="517"/>
      <c r="E30" s="457"/>
      <c r="F30" s="175" t="s">
        <v>164</v>
      </c>
      <c r="G30" s="176" t="s">
        <v>50</v>
      </c>
      <c r="H30" s="176"/>
      <c r="I30" s="176"/>
      <c r="J30" s="176"/>
      <c r="K30" s="177"/>
      <c r="L30" s="196">
        <f>L31+L32+L33+L34</f>
        <v>3113.5</v>
      </c>
      <c r="M30" s="178">
        <f>M31+M32+M33+M34</f>
        <v>3430.5</v>
      </c>
      <c r="N30" s="178">
        <f>N31+N32+N33+N34</f>
        <v>2264.1000000000004</v>
      </c>
      <c r="O30" s="270">
        <f t="shared" si="2"/>
        <v>72.7188052031476</v>
      </c>
      <c r="P30" s="270">
        <f t="shared" si="1"/>
        <v>65.99912549191082</v>
      </c>
    </row>
    <row r="31" spans="1:17" s="76" customFormat="1" ht="141" customHeight="1">
      <c r="A31" s="179" t="s">
        <v>20</v>
      </c>
      <c r="B31" s="179" t="s">
        <v>8</v>
      </c>
      <c r="C31" s="179" t="s">
        <v>13</v>
      </c>
      <c r="D31" s="179" t="s">
        <v>8</v>
      </c>
      <c r="E31" s="160" t="s">
        <v>58</v>
      </c>
      <c r="F31" s="160" t="s">
        <v>166</v>
      </c>
      <c r="G31" s="179" t="s">
        <v>50</v>
      </c>
      <c r="H31" s="179" t="s">
        <v>59</v>
      </c>
      <c r="I31" s="179" t="s">
        <v>60</v>
      </c>
      <c r="J31" s="187" t="s">
        <v>191</v>
      </c>
      <c r="K31" s="182" t="s">
        <v>96</v>
      </c>
      <c r="L31" s="191">
        <v>2481.4</v>
      </c>
      <c r="M31" s="183">
        <v>2481.4</v>
      </c>
      <c r="N31" s="183">
        <v>2017.5</v>
      </c>
      <c r="O31" s="270">
        <f t="shared" si="2"/>
        <v>81.30490851938421</v>
      </c>
      <c r="P31" s="270">
        <f t="shared" si="1"/>
        <v>81.30490851938421</v>
      </c>
      <c r="Q31" s="77"/>
    </row>
    <row r="32" spans="1:17" s="76" customFormat="1" ht="210.75" customHeight="1">
      <c r="A32" s="179" t="s">
        <v>20</v>
      </c>
      <c r="B32" s="179" t="s">
        <v>8</v>
      </c>
      <c r="C32" s="189" t="s">
        <v>13</v>
      </c>
      <c r="D32" s="179" t="s">
        <v>7</v>
      </c>
      <c r="E32" s="160" t="s">
        <v>192</v>
      </c>
      <c r="F32" s="160" t="s">
        <v>164</v>
      </c>
      <c r="G32" s="179" t="s">
        <v>50</v>
      </c>
      <c r="H32" s="190" t="s">
        <v>53</v>
      </c>
      <c r="I32" s="190" t="s">
        <v>63</v>
      </c>
      <c r="J32" s="187" t="s">
        <v>193</v>
      </c>
      <c r="K32" s="182" t="s">
        <v>96</v>
      </c>
      <c r="L32" s="191">
        <v>304.5</v>
      </c>
      <c r="M32" s="191">
        <v>304.5</v>
      </c>
      <c r="N32" s="183">
        <v>50.8</v>
      </c>
      <c r="O32" s="270">
        <f t="shared" si="2"/>
        <v>16.683087027914613</v>
      </c>
      <c r="P32" s="270">
        <f t="shared" si="1"/>
        <v>16.683087027914613</v>
      </c>
      <c r="Q32" s="77"/>
    </row>
    <row r="33" spans="1:16" s="366" customFormat="1" ht="90" customHeight="1">
      <c r="A33" s="477" t="s">
        <v>20</v>
      </c>
      <c r="B33" s="409" t="s">
        <v>8</v>
      </c>
      <c r="C33" s="409" t="s">
        <v>13</v>
      </c>
      <c r="D33" s="477" t="s">
        <v>55</v>
      </c>
      <c r="E33" s="474" t="s">
        <v>194</v>
      </c>
      <c r="F33" s="219" t="s">
        <v>164</v>
      </c>
      <c r="G33" s="190" t="s">
        <v>50</v>
      </c>
      <c r="H33" s="190" t="s">
        <v>59</v>
      </c>
      <c r="I33" s="190" t="s">
        <v>60</v>
      </c>
      <c r="J33" s="187" t="s">
        <v>333</v>
      </c>
      <c r="K33" s="181" t="s">
        <v>96</v>
      </c>
      <c r="L33" s="191">
        <v>317</v>
      </c>
      <c r="M33" s="191">
        <v>634</v>
      </c>
      <c r="N33" s="183">
        <v>193.9</v>
      </c>
      <c r="O33" s="350">
        <f t="shared" si="2"/>
        <v>61.16719242902209</v>
      </c>
      <c r="P33" s="350">
        <f t="shared" si="1"/>
        <v>30.583596214511044</v>
      </c>
    </row>
    <row r="34" spans="1:16" s="366" customFormat="1" ht="102" customHeight="1">
      <c r="A34" s="479"/>
      <c r="B34" s="410" t="s">
        <v>8</v>
      </c>
      <c r="C34" s="410" t="s">
        <v>13</v>
      </c>
      <c r="D34" s="479" t="s">
        <v>55</v>
      </c>
      <c r="E34" s="476"/>
      <c r="F34" s="219" t="s">
        <v>164</v>
      </c>
      <c r="G34" s="190" t="s">
        <v>50</v>
      </c>
      <c r="H34" s="190" t="s">
        <v>59</v>
      </c>
      <c r="I34" s="190" t="s">
        <v>60</v>
      </c>
      <c r="J34" s="187" t="s">
        <v>334</v>
      </c>
      <c r="K34" s="181" t="s">
        <v>96</v>
      </c>
      <c r="L34" s="191">
        <v>10.6</v>
      </c>
      <c r="M34" s="191">
        <v>10.6</v>
      </c>
      <c r="N34" s="183">
        <v>1.9</v>
      </c>
      <c r="O34" s="350">
        <f t="shared" si="2"/>
        <v>17.92452830188679</v>
      </c>
      <c r="P34" s="350">
        <f t="shared" si="1"/>
        <v>17.92452830188679</v>
      </c>
    </row>
    <row r="35" spans="1:16" s="188" customFormat="1" ht="21.75" customHeight="1">
      <c r="A35" s="516" t="s">
        <v>20</v>
      </c>
      <c r="B35" s="516" t="s">
        <v>8</v>
      </c>
      <c r="C35" s="516" t="s">
        <v>60</v>
      </c>
      <c r="D35" s="516"/>
      <c r="E35" s="455" t="s">
        <v>335</v>
      </c>
      <c r="F35" s="342" t="s">
        <v>30</v>
      </c>
      <c r="G35" s="341"/>
      <c r="H35" s="341"/>
      <c r="I35" s="341"/>
      <c r="J35" s="341"/>
      <c r="K35" s="177"/>
      <c r="L35" s="196">
        <f>L36</f>
        <v>25</v>
      </c>
      <c r="M35" s="178">
        <f>M36</f>
        <v>2500</v>
      </c>
      <c r="N35" s="178">
        <f>N36</f>
        <v>294.8</v>
      </c>
      <c r="O35" s="350"/>
      <c r="P35" s="350">
        <f t="shared" si="1"/>
        <v>11.792000000000002</v>
      </c>
    </row>
    <row r="36" spans="1:16" s="188" customFormat="1" ht="101.25" customHeight="1">
      <c r="A36" s="517"/>
      <c r="B36" s="517"/>
      <c r="C36" s="517"/>
      <c r="D36" s="517"/>
      <c r="E36" s="457"/>
      <c r="F36" s="342" t="s">
        <v>164</v>
      </c>
      <c r="G36" s="341" t="s">
        <v>50</v>
      </c>
      <c r="H36" s="341"/>
      <c r="I36" s="341"/>
      <c r="J36" s="341"/>
      <c r="K36" s="177"/>
      <c r="L36" s="196">
        <f>L37+L38</f>
        <v>25</v>
      </c>
      <c r="M36" s="178">
        <f>M37+M38</f>
        <v>2500</v>
      </c>
      <c r="N36" s="178">
        <f>N37+N38+N39</f>
        <v>294.8</v>
      </c>
      <c r="O36" s="350"/>
      <c r="P36" s="350">
        <f t="shared" si="1"/>
        <v>11.792000000000002</v>
      </c>
    </row>
    <row r="37" spans="1:16" s="366" customFormat="1" ht="58.5" customHeight="1">
      <c r="A37" s="477" t="s">
        <v>20</v>
      </c>
      <c r="B37" s="477" t="s">
        <v>8</v>
      </c>
      <c r="C37" s="477" t="s">
        <v>60</v>
      </c>
      <c r="D37" s="477" t="s">
        <v>8</v>
      </c>
      <c r="E37" s="474" t="s">
        <v>336</v>
      </c>
      <c r="F37" s="219" t="s">
        <v>166</v>
      </c>
      <c r="G37" s="190" t="s">
        <v>50</v>
      </c>
      <c r="H37" s="190" t="s">
        <v>53</v>
      </c>
      <c r="I37" s="190" t="s">
        <v>20</v>
      </c>
      <c r="J37" s="187" t="s">
        <v>337</v>
      </c>
      <c r="K37" s="181" t="s">
        <v>431</v>
      </c>
      <c r="L37" s="191">
        <v>0</v>
      </c>
      <c r="M37" s="191">
        <v>2475</v>
      </c>
      <c r="N37" s="191">
        <v>195.9</v>
      </c>
      <c r="O37" s="350"/>
      <c r="P37" s="350">
        <f t="shared" si="1"/>
        <v>7.915151515151515</v>
      </c>
    </row>
    <row r="38" spans="1:16" s="366" customFormat="1" ht="67.5" customHeight="1">
      <c r="A38" s="479"/>
      <c r="B38" s="479"/>
      <c r="C38" s="479"/>
      <c r="D38" s="479"/>
      <c r="E38" s="476"/>
      <c r="F38" s="219" t="s">
        <v>166</v>
      </c>
      <c r="G38" s="190" t="s">
        <v>50</v>
      </c>
      <c r="H38" s="190" t="s">
        <v>53</v>
      </c>
      <c r="I38" s="190" t="s">
        <v>20</v>
      </c>
      <c r="J38" s="187" t="s">
        <v>338</v>
      </c>
      <c r="K38" s="181" t="s">
        <v>96</v>
      </c>
      <c r="L38" s="191">
        <v>25</v>
      </c>
      <c r="M38" s="191">
        <v>25</v>
      </c>
      <c r="N38" s="191">
        <v>2</v>
      </c>
      <c r="O38" s="350"/>
      <c r="P38" s="350">
        <f t="shared" si="1"/>
        <v>8</v>
      </c>
    </row>
    <row r="39" spans="1:16" s="188" customFormat="1" ht="80.25" customHeight="1">
      <c r="A39" s="367" t="s">
        <v>20</v>
      </c>
      <c r="B39" s="367" t="s">
        <v>8</v>
      </c>
      <c r="C39" s="367" t="s">
        <v>67</v>
      </c>
      <c r="D39" s="367"/>
      <c r="E39" s="344" t="s">
        <v>222</v>
      </c>
      <c r="F39" s="342" t="s">
        <v>166</v>
      </c>
      <c r="G39" s="341" t="s">
        <v>50</v>
      </c>
      <c r="H39" s="341" t="s">
        <v>53</v>
      </c>
      <c r="I39" s="341" t="s">
        <v>67</v>
      </c>
      <c r="J39" s="194" t="s">
        <v>223</v>
      </c>
      <c r="K39" s="368" t="s">
        <v>96</v>
      </c>
      <c r="L39" s="196">
        <v>0</v>
      </c>
      <c r="M39" s="196">
        <v>98.8</v>
      </c>
      <c r="N39" s="196">
        <v>96.9</v>
      </c>
      <c r="O39" s="350"/>
      <c r="P39" s="350">
        <f t="shared" si="1"/>
        <v>98.07692307692308</v>
      </c>
    </row>
    <row r="40" spans="1:17" s="76" customFormat="1" ht="33.75" customHeight="1">
      <c r="A40" s="472" t="s">
        <v>20</v>
      </c>
      <c r="B40" s="472" t="s">
        <v>7</v>
      </c>
      <c r="C40" s="472"/>
      <c r="D40" s="472"/>
      <c r="E40" s="512" t="s">
        <v>110</v>
      </c>
      <c r="F40" s="166" t="s">
        <v>30</v>
      </c>
      <c r="G40" s="167"/>
      <c r="H40" s="167"/>
      <c r="I40" s="167"/>
      <c r="J40" s="167"/>
      <c r="K40" s="168"/>
      <c r="L40" s="199">
        <f>L41</f>
        <v>347720.2</v>
      </c>
      <c r="M40" s="199">
        <f>M41</f>
        <v>421801.7</v>
      </c>
      <c r="N40" s="199">
        <f>N41</f>
        <v>312831</v>
      </c>
      <c r="O40" s="272">
        <f>N40/L40*100</f>
        <v>89.96630049102697</v>
      </c>
      <c r="P40" s="272">
        <f t="shared" si="1"/>
        <v>74.16541943761726</v>
      </c>
      <c r="Q40" s="77"/>
    </row>
    <row r="41" spans="1:17" s="76" customFormat="1" ht="45" customHeight="1">
      <c r="A41" s="473"/>
      <c r="B41" s="473"/>
      <c r="C41" s="473"/>
      <c r="D41" s="473"/>
      <c r="E41" s="513"/>
      <c r="F41" s="169" t="s">
        <v>164</v>
      </c>
      <c r="G41" s="170" t="s">
        <v>50</v>
      </c>
      <c r="H41" s="170"/>
      <c r="I41" s="170"/>
      <c r="J41" s="170"/>
      <c r="K41" s="171"/>
      <c r="L41" s="200">
        <f>L42+L65+L70</f>
        <v>347720.2</v>
      </c>
      <c r="M41" s="200">
        <f>M42+M65+M70</f>
        <v>421801.7</v>
      </c>
      <c r="N41" s="200">
        <f>N42+N65+N70</f>
        <v>312831</v>
      </c>
      <c r="O41" s="272">
        <f>N41/L41*100</f>
        <v>89.96630049102697</v>
      </c>
      <c r="P41" s="272">
        <f t="shared" si="1"/>
        <v>74.16541943761726</v>
      </c>
      <c r="Q41" s="77"/>
    </row>
    <row r="42" spans="1:17" s="76" customFormat="1" ht="101.25" customHeight="1">
      <c r="A42" s="173" t="s">
        <v>20</v>
      </c>
      <c r="B42" s="173" t="s">
        <v>7</v>
      </c>
      <c r="C42" s="173" t="s">
        <v>20</v>
      </c>
      <c r="D42" s="173"/>
      <c r="E42" s="174" t="s">
        <v>195</v>
      </c>
      <c r="F42" s="174" t="s">
        <v>164</v>
      </c>
      <c r="G42" s="201" t="s">
        <v>50</v>
      </c>
      <c r="H42" s="201"/>
      <c r="I42" s="201"/>
      <c r="J42" s="201"/>
      <c r="K42" s="202"/>
      <c r="L42" s="203">
        <f>L43+L44+L45+L47+L50+L51+L52+L53+L54+L55+L56+L57+L59+L60+L61+L62+L63+L46</f>
        <v>347720.2</v>
      </c>
      <c r="M42" s="203">
        <f>M43+M44+M45+M47+M50+M51+M52+M53+M54+M55+M56+M57+M59+M60+M61+M62+M63+M46+M58</f>
        <v>421670.60000000003</v>
      </c>
      <c r="N42" s="203">
        <f>N43+N44+N45+N47+N50+N51+N52+N53+N54+N55+N56+N57+N59+N60+N61+N62+N63+N46+N58</f>
        <v>312699.9</v>
      </c>
      <c r="O42" s="270">
        <f>N42/L42*100</f>
        <v>89.92859776337411</v>
      </c>
      <c r="P42" s="270">
        <f t="shared" si="1"/>
        <v>74.15738730658481</v>
      </c>
      <c r="Q42" s="204"/>
    </row>
    <row r="43" spans="1:17" s="76" customFormat="1" ht="42" customHeight="1">
      <c r="A43" s="451" t="s">
        <v>20</v>
      </c>
      <c r="B43" s="451" t="s">
        <v>7</v>
      </c>
      <c r="C43" s="451" t="s">
        <v>20</v>
      </c>
      <c r="D43" s="451" t="s">
        <v>8</v>
      </c>
      <c r="E43" s="449" t="s">
        <v>196</v>
      </c>
      <c r="F43" s="449" t="s">
        <v>164</v>
      </c>
      <c r="G43" s="179" t="s">
        <v>50</v>
      </c>
      <c r="H43" s="179" t="s">
        <v>53</v>
      </c>
      <c r="I43" s="179" t="s">
        <v>13</v>
      </c>
      <c r="J43" s="205" t="s">
        <v>339</v>
      </c>
      <c r="K43" s="206" t="s">
        <v>54</v>
      </c>
      <c r="L43" s="207">
        <v>304571.8</v>
      </c>
      <c r="M43" s="191">
        <v>307441.8</v>
      </c>
      <c r="N43" s="191">
        <v>254062.8</v>
      </c>
      <c r="O43" s="270">
        <f>N43/L43*100</f>
        <v>83.41638982991859</v>
      </c>
      <c r="P43" s="270">
        <f t="shared" si="1"/>
        <v>82.63768947488597</v>
      </c>
      <c r="Q43" s="204"/>
    </row>
    <row r="44" spans="1:17" s="76" customFormat="1" ht="44.25" customHeight="1">
      <c r="A44" s="453"/>
      <c r="B44" s="453"/>
      <c r="C44" s="453"/>
      <c r="D44" s="453"/>
      <c r="E44" s="454"/>
      <c r="F44" s="454"/>
      <c r="G44" s="179" t="s">
        <v>50</v>
      </c>
      <c r="H44" s="179" t="s">
        <v>53</v>
      </c>
      <c r="I44" s="179" t="s">
        <v>13</v>
      </c>
      <c r="J44" s="205" t="s">
        <v>340</v>
      </c>
      <c r="K44" s="206" t="s">
        <v>54</v>
      </c>
      <c r="L44" s="207">
        <v>0</v>
      </c>
      <c r="M44" s="191"/>
      <c r="N44" s="191"/>
      <c r="O44" s="270"/>
      <c r="P44" s="270"/>
      <c r="Q44" s="77"/>
    </row>
    <row r="45" spans="1:17" s="76" customFormat="1" ht="36.75" customHeight="1">
      <c r="A45" s="453"/>
      <c r="B45" s="453"/>
      <c r="C45" s="453"/>
      <c r="D45" s="453"/>
      <c r="E45" s="454"/>
      <c r="F45" s="454"/>
      <c r="G45" s="179" t="s">
        <v>50</v>
      </c>
      <c r="H45" s="179" t="s">
        <v>53</v>
      </c>
      <c r="I45" s="179" t="s">
        <v>13</v>
      </c>
      <c r="J45" s="205" t="s">
        <v>341</v>
      </c>
      <c r="K45" s="206" t="s">
        <v>54</v>
      </c>
      <c r="L45" s="207">
        <v>0</v>
      </c>
      <c r="M45" s="191"/>
      <c r="N45" s="191"/>
      <c r="O45" s="270"/>
      <c r="P45" s="270"/>
      <c r="Q45" s="77"/>
    </row>
    <row r="46" spans="1:17" s="76" customFormat="1" ht="39.75" customHeight="1">
      <c r="A46" s="452"/>
      <c r="B46" s="452"/>
      <c r="C46" s="452"/>
      <c r="D46" s="452"/>
      <c r="E46" s="450"/>
      <c r="F46" s="450"/>
      <c r="G46" s="179" t="s">
        <v>50</v>
      </c>
      <c r="H46" s="179" t="s">
        <v>53</v>
      </c>
      <c r="I46" s="179" t="s">
        <v>13</v>
      </c>
      <c r="J46" s="205" t="s">
        <v>232</v>
      </c>
      <c r="K46" s="206" t="s">
        <v>54</v>
      </c>
      <c r="L46" s="207">
        <v>0</v>
      </c>
      <c r="M46" s="191"/>
      <c r="N46" s="191"/>
      <c r="O46" s="270"/>
      <c r="P46" s="270"/>
      <c r="Q46" s="77"/>
    </row>
    <row r="47" spans="1:17" s="76" customFormat="1" ht="68.25" customHeight="1">
      <c r="A47" s="451" t="s">
        <v>20</v>
      </c>
      <c r="B47" s="451" t="s">
        <v>7</v>
      </c>
      <c r="C47" s="451" t="s">
        <v>20</v>
      </c>
      <c r="D47" s="451" t="s">
        <v>7</v>
      </c>
      <c r="E47" s="449" t="s">
        <v>56</v>
      </c>
      <c r="F47" s="449" t="s">
        <v>164</v>
      </c>
      <c r="G47" s="179" t="s">
        <v>50</v>
      </c>
      <c r="H47" s="179" t="s">
        <v>53</v>
      </c>
      <c r="I47" s="179" t="s">
        <v>13</v>
      </c>
      <c r="J47" s="205" t="s">
        <v>68</v>
      </c>
      <c r="K47" s="182" t="s">
        <v>54</v>
      </c>
      <c r="L47" s="207">
        <v>37082</v>
      </c>
      <c r="M47" s="191">
        <v>49376.1</v>
      </c>
      <c r="N47" s="191">
        <v>31474.4</v>
      </c>
      <c r="O47" s="270">
        <f>N47/L47*100</f>
        <v>84.87783830429858</v>
      </c>
      <c r="P47" s="270">
        <f t="shared" si="1"/>
        <v>63.74420012921232</v>
      </c>
      <c r="Q47" s="77"/>
    </row>
    <row r="48" spans="1:17" s="76" customFormat="1" ht="103.5" customHeight="1" hidden="1">
      <c r="A48" s="453"/>
      <c r="B48" s="453"/>
      <c r="C48" s="453"/>
      <c r="D48" s="453"/>
      <c r="E48" s="454"/>
      <c r="F48" s="454"/>
      <c r="G48" s="179" t="s">
        <v>50</v>
      </c>
      <c r="H48" s="179" t="s">
        <v>53</v>
      </c>
      <c r="I48" s="179" t="s">
        <v>13</v>
      </c>
      <c r="J48" s="187" t="s">
        <v>69</v>
      </c>
      <c r="K48" s="206" t="s">
        <v>54</v>
      </c>
      <c r="L48" s="207"/>
      <c r="M48" s="345">
        <v>0</v>
      </c>
      <c r="N48" s="345">
        <v>0</v>
      </c>
      <c r="O48" s="270" t="e">
        <f>N48/L48*100</f>
        <v>#DIV/0!</v>
      </c>
      <c r="P48" s="270" t="e">
        <f t="shared" si="1"/>
        <v>#DIV/0!</v>
      </c>
      <c r="Q48" s="77"/>
    </row>
    <row r="49" spans="1:17" s="76" customFormat="1" ht="103.5" customHeight="1" hidden="1">
      <c r="A49" s="452"/>
      <c r="B49" s="452"/>
      <c r="C49" s="452"/>
      <c r="D49" s="452"/>
      <c r="E49" s="450"/>
      <c r="F49" s="450"/>
      <c r="G49" s="179" t="s">
        <v>50</v>
      </c>
      <c r="H49" s="179" t="s">
        <v>53</v>
      </c>
      <c r="I49" s="179" t="s">
        <v>13</v>
      </c>
      <c r="J49" s="187" t="s">
        <v>70</v>
      </c>
      <c r="K49" s="206" t="s">
        <v>54</v>
      </c>
      <c r="L49" s="207"/>
      <c r="M49" s="345">
        <v>0</v>
      </c>
      <c r="N49" s="345">
        <v>0</v>
      </c>
      <c r="O49" s="270" t="e">
        <f>N49/L49*100</f>
        <v>#DIV/0!</v>
      </c>
      <c r="P49" s="270" t="e">
        <f t="shared" si="1"/>
        <v>#DIV/0!</v>
      </c>
      <c r="Q49" s="77"/>
    </row>
    <row r="50" spans="1:17" s="76" customFormat="1" ht="35.25" customHeight="1">
      <c r="A50" s="451" t="s">
        <v>20</v>
      </c>
      <c r="B50" s="451" t="s">
        <v>7</v>
      </c>
      <c r="C50" s="451" t="s">
        <v>20</v>
      </c>
      <c r="D50" s="451" t="s">
        <v>55</v>
      </c>
      <c r="E50" s="449" t="s">
        <v>197</v>
      </c>
      <c r="F50" s="449" t="s">
        <v>164</v>
      </c>
      <c r="G50" s="179" t="s">
        <v>50</v>
      </c>
      <c r="H50" s="179" t="s">
        <v>53</v>
      </c>
      <c r="I50" s="179" t="s">
        <v>13</v>
      </c>
      <c r="J50" s="179" t="s">
        <v>198</v>
      </c>
      <c r="K50" s="206" t="s">
        <v>54</v>
      </c>
      <c r="L50" s="207">
        <v>0</v>
      </c>
      <c r="M50" s="191">
        <v>0</v>
      </c>
      <c r="N50" s="191">
        <v>0</v>
      </c>
      <c r="O50" s="270"/>
      <c r="P50" s="270"/>
      <c r="Q50" s="77"/>
    </row>
    <row r="51" spans="1:17" s="76" customFormat="1" ht="68.25" customHeight="1">
      <c r="A51" s="452"/>
      <c r="B51" s="452"/>
      <c r="C51" s="452"/>
      <c r="D51" s="452"/>
      <c r="E51" s="450"/>
      <c r="F51" s="450"/>
      <c r="G51" s="179" t="s">
        <v>50</v>
      </c>
      <c r="H51" s="179" t="s">
        <v>53</v>
      </c>
      <c r="I51" s="179" t="s">
        <v>13</v>
      </c>
      <c r="J51" s="205" t="s">
        <v>342</v>
      </c>
      <c r="K51" s="206" t="s">
        <v>54</v>
      </c>
      <c r="L51" s="207">
        <v>5166.4</v>
      </c>
      <c r="M51" s="191">
        <v>5166.4</v>
      </c>
      <c r="N51" s="191">
        <v>2506.5</v>
      </c>
      <c r="O51" s="270">
        <f>N51/L51*100</f>
        <v>48.515407246825646</v>
      </c>
      <c r="P51" s="270">
        <f t="shared" si="1"/>
        <v>48.515407246825646</v>
      </c>
      <c r="Q51" s="77"/>
    </row>
    <row r="52" spans="1:17" s="76" customFormat="1" ht="48" customHeight="1">
      <c r="A52" s="451" t="s">
        <v>20</v>
      </c>
      <c r="B52" s="451" t="s">
        <v>7</v>
      </c>
      <c r="C52" s="451" t="s">
        <v>20</v>
      </c>
      <c r="D52" s="451" t="s">
        <v>62</v>
      </c>
      <c r="E52" s="449" t="s">
        <v>265</v>
      </c>
      <c r="F52" s="449" t="s">
        <v>164</v>
      </c>
      <c r="G52" s="179" t="s">
        <v>50</v>
      </c>
      <c r="H52" s="179" t="s">
        <v>53</v>
      </c>
      <c r="I52" s="179" t="s">
        <v>13</v>
      </c>
      <c r="J52" s="205" t="s">
        <v>70</v>
      </c>
      <c r="K52" s="206" t="s">
        <v>54</v>
      </c>
      <c r="L52" s="207">
        <v>0</v>
      </c>
      <c r="M52" s="191"/>
      <c r="N52" s="191"/>
      <c r="O52" s="270"/>
      <c r="P52" s="270"/>
      <c r="Q52" s="77"/>
    </row>
    <row r="53" spans="1:17" s="76" customFormat="1" ht="36.75" customHeight="1">
      <c r="A53" s="453"/>
      <c r="B53" s="453"/>
      <c r="C53" s="453"/>
      <c r="D53" s="453"/>
      <c r="E53" s="454"/>
      <c r="F53" s="454"/>
      <c r="G53" s="179" t="s">
        <v>50</v>
      </c>
      <c r="H53" s="179" t="s">
        <v>53</v>
      </c>
      <c r="I53" s="179" t="s">
        <v>13</v>
      </c>
      <c r="J53" s="205" t="s">
        <v>219</v>
      </c>
      <c r="K53" s="206" t="s">
        <v>54</v>
      </c>
      <c r="L53" s="207">
        <v>0</v>
      </c>
      <c r="M53" s="191">
        <v>200</v>
      </c>
      <c r="N53" s="191">
        <v>0</v>
      </c>
      <c r="O53" s="270"/>
      <c r="P53" s="270">
        <f aca="true" t="shared" si="3" ref="P53:P58">N53/M53*100</f>
        <v>0</v>
      </c>
      <c r="Q53" s="77"/>
    </row>
    <row r="54" spans="1:17" s="76" customFormat="1" ht="36.75" customHeight="1">
      <c r="A54" s="453"/>
      <c r="B54" s="453"/>
      <c r="C54" s="453"/>
      <c r="D54" s="453"/>
      <c r="E54" s="454"/>
      <c r="F54" s="454"/>
      <c r="G54" s="179" t="s">
        <v>50</v>
      </c>
      <c r="H54" s="179" t="s">
        <v>53</v>
      </c>
      <c r="I54" s="179" t="s">
        <v>13</v>
      </c>
      <c r="J54" s="205" t="s">
        <v>229</v>
      </c>
      <c r="K54" s="206" t="s">
        <v>54</v>
      </c>
      <c r="L54" s="207">
        <v>0</v>
      </c>
      <c r="M54" s="191">
        <v>2896.4</v>
      </c>
      <c r="N54" s="191">
        <v>0</v>
      </c>
      <c r="O54" s="270"/>
      <c r="P54" s="270">
        <f t="shared" si="3"/>
        <v>0</v>
      </c>
      <c r="Q54" s="77"/>
    </row>
    <row r="55" spans="1:17" s="76" customFormat="1" ht="36.75" customHeight="1">
      <c r="A55" s="453"/>
      <c r="B55" s="453"/>
      <c r="C55" s="453"/>
      <c r="D55" s="453"/>
      <c r="E55" s="454"/>
      <c r="F55" s="454"/>
      <c r="G55" s="179" t="s">
        <v>50</v>
      </c>
      <c r="H55" s="179" t="s">
        <v>53</v>
      </c>
      <c r="I55" s="179" t="s">
        <v>13</v>
      </c>
      <c r="J55" s="205" t="s">
        <v>224</v>
      </c>
      <c r="K55" s="206" t="s">
        <v>54</v>
      </c>
      <c r="L55" s="207">
        <v>450</v>
      </c>
      <c r="M55" s="191">
        <v>654.8</v>
      </c>
      <c r="N55" s="191">
        <v>0</v>
      </c>
      <c r="O55" s="270">
        <f>N55/L55*100</f>
        <v>0</v>
      </c>
      <c r="P55" s="270">
        <f t="shared" si="3"/>
        <v>0</v>
      </c>
      <c r="Q55" s="77"/>
    </row>
    <row r="56" spans="1:17" s="76" customFormat="1" ht="36.75" customHeight="1">
      <c r="A56" s="452"/>
      <c r="B56" s="452"/>
      <c r="C56" s="452"/>
      <c r="D56" s="452"/>
      <c r="E56" s="450"/>
      <c r="F56" s="450"/>
      <c r="G56" s="179" t="s">
        <v>50</v>
      </c>
      <c r="H56" s="179" t="s">
        <v>53</v>
      </c>
      <c r="I56" s="179" t="s">
        <v>13</v>
      </c>
      <c r="J56" s="205" t="s">
        <v>233</v>
      </c>
      <c r="K56" s="206" t="s">
        <v>54</v>
      </c>
      <c r="L56" s="207">
        <v>450</v>
      </c>
      <c r="M56" s="191">
        <v>1032</v>
      </c>
      <c r="N56" s="191">
        <v>0</v>
      </c>
      <c r="O56" s="270">
        <f>N56/L56*100</f>
        <v>0</v>
      </c>
      <c r="P56" s="270">
        <f t="shared" si="3"/>
        <v>0</v>
      </c>
      <c r="Q56" s="77"/>
    </row>
    <row r="57" spans="1:17" s="76" customFormat="1" ht="23.25" customHeight="1">
      <c r="A57" s="451" t="s">
        <v>20</v>
      </c>
      <c r="B57" s="451" t="s">
        <v>7</v>
      </c>
      <c r="C57" s="451" t="s">
        <v>20</v>
      </c>
      <c r="D57" s="451" t="s">
        <v>64</v>
      </c>
      <c r="E57" s="449" t="s">
        <v>213</v>
      </c>
      <c r="F57" s="449" t="s">
        <v>164</v>
      </c>
      <c r="G57" s="179" t="s">
        <v>50</v>
      </c>
      <c r="H57" s="179" t="s">
        <v>53</v>
      </c>
      <c r="I57" s="179" t="s">
        <v>13</v>
      </c>
      <c r="J57" s="205" t="s">
        <v>343</v>
      </c>
      <c r="K57" s="206" t="s">
        <v>54</v>
      </c>
      <c r="L57" s="207">
        <v>0</v>
      </c>
      <c r="M57" s="191"/>
      <c r="N57" s="191"/>
      <c r="O57" s="270"/>
      <c r="P57" s="270"/>
      <c r="Q57" s="77"/>
    </row>
    <row r="58" spans="1:17" s="76" customFormat="1" ht="23.25">
      <c r="A58" s="453"/>
      <c r="B58" s="453"/>
      <c r="C58" s="453"/>
      <c r="D58" s="453"/>
      <c r="E58" s="454"/>
      <c r="F58" s="454"/>
      <c r="G58" s="179"/>
      <c r="H58" s="179"/>
      <c r="I58" s="179"/>
      <c r="J58" s="205" t="s">
        <v>434</v>
      </c>
      <c r="K58" s="206" t="s">
        <v>54</v>
      </c>
      <c r="L58" s="207"/>
      <c r="M58" s="191">
        <v>11042.4</v>
      </c>
      <c r="N58" s="191">
        <v>172</v>
      </c>
      <c r="O58" s="270"/>
      <c r="P58" s="270">
        <f t="shared" si="3"/>
        <v>1.557632398753894</v>
      </c>
      <c r="Q58" s="77"/>
    </row>
    <row r="59" spans="1:17" s="76" customFormat="1" ht="23.25">
      <c r="A59" s="453"/>
      <c r="B59" s="453"/>
      <c r="C59" s="453"/>
      <c r="D59" s="453"/>
      <c r="E59" s="454"/>
      <c r="F59" s="454"/>
      <c r="G59" s="179" t="s">
        <v>50</v>
      </c>
      <c r="H59" s="179" t="s">
        <v>53</v>
      </c>
      <c r="I59" s="179" t="s">
        <v>13</v>
      </c>
      <c r="J59" s="205" t="s">
        <v>230</v>
      </c>
      <c r="K59" s="206" t="s">
        <v>54</v>
      </c>
      <c r="L59" s="207">
        <v>0</v>
      </c>
      <c r="M59" s="191">
        <v>522.4</v>
      </c>
      <c r="N59" s="191">
        <v>73.2</v>
      </c>
      <c r="O59" s="270"/>
      <c r="P59" s="270">
        <f t="shared" si="1"/>
        <v>14.012251148545177</v>
      </c>
      <c r="Q59" s="77"/>
    </row>
    <row r="60" spans="1:17" s="76" customFormat="1" ht="23.25">
      <c r="A60" s="453"/>
      <c r="B60" s="453"/>
      <c r="C60" s="453"/>
      <c r="D60" s="453"/>
      <c r="E60" s="454"/>
      <c r="F60" s="454"/>
      <c r="G60" s="179" t="s">
        <v>50</v>
      </c>
      <c r="H60" s="179" t="s">
        <v>53</v>
      </c>
      <c r="I60" s="179" t="s">
        <v>13</v>
      </c>
      <c r="J60" s="205" t="s">
        <v>220</v>
      </c>
      <c r="K60" s="206" t="s">
        <v>54</v>
      </c>
      <c r="L60" s="207">
        <v>0</v>
      </c>
      <c r="M60" s="191"/>
      <c r="N60" s="191"/>
      <c r="O60" s="270"/>
      <c r="P60" s="270"/>
      <c r="Q60" s="77"/>
    </row>
    <row r="61" spans="1:17" s="76" customFormat="1" ht="23.25">
      <c r="A61" s="453"/>
      <c r="B61" s="453"/>
      <c r="C61" s="453"/>
      <c r="D61" s="453"/>
      <c r="E61" s="454"/>
      <c r="F61" s="454"/>
      <c r="G61" s="179" t="s">
        <v>50</v>
      </c>
      <c r="H61" s="179" t="s">
        <v>53</v>
      </c>
      <c r="I61" s="179" t="s">
        <v>13</v>
      </c>
      <c r="J61" s="205" t="s">
        <v>221</v>
      </c>
      <c r="K61" s="206" t="s">
        <v>54</v>
      </c>
      <c r="L61" s="207">
        <v>0</v>
      </c>
      <c r="M61" s="191"/>
      <c r="N61" s="191"/>
      <c r="O61" s="270"/>
      <c r="P61" s="270"/>
      <c r="Q61" s="77"/>
    </row>
    <row r="62" spans="1:17" s="76" customFormat="1" ht="23.25">
      <c r="A62" s="452"/>
      <c r="B62" s="452"/>
      <c r="C62" s="452"/>
      <c r="D62" s="452"/>
      <c r="E62" s="450"/>
      <c r="F62" s="450"/>
      <c r="G62" s="179" t="s">
        <v>50</v>
      </c>
      <c r="H62" s="179" t="s">
        <v>53</v>
      </c>
      <c r="I62" s="179" t="s">
        <v>13</v>
      </c>
      <c r="J62" s="205" t="s">
        <v>344</v>
      </c>
      <c r="K62" s="206" t="s">
        <v>54</v>
      </c>
      <c r="L62" s="207">
        <v>0</v>
      </c>
      <c r="M62" s="191">
        <v>973</v>
      </c>
      <c r="N62" s="191">
        <v>10.1</v>
      </c>
      <c r="O62" s="270"/>
      <c r="P62" s="270">
        <f t="shared" si="1"/>
        <v>1.0380267214799588</v>
      </c>
      <c r="Q62" s="77"/>
    </row>
    <row r="63" spans="1:17" s="76" customFormat="1" ht="240" customHeight="1">
      <c r="A63" s="179" t="s">
        <v>20</v>
      </c>
      <c r="B63" s="179" t="s">
        <v>7</v>
      </c>
      <c r="C63" s="179" t="s">
        <v>20</v>
      </c>
      <c r="D63" s="179" t="s">
        <v>65</v>
      </c>
      <c r="E63" s="160" t="s">
        <v>345</v>
      </c>
      <c r="F63" s="208" t="s">
        <v>164</v>
      </c>
      <c r="G63" s="179" t="s">
        <v>50</v>
      </c>
      <c r="H63" s="179" t="s">
        <v>53</v>
      </c>
      <c r="I63" s="179" t="s">
        <v>13</v>
      </c>
      <c r="J63" s="205" t="s">
        <v>231</v>
      </c>
      <c r="K63" s="206" t="s">
        <v>54</v>
      </c>
      <c r="L63" s="207">
        <v>0</v>
      </c>
      <c r="M63" s="191">
        <v>42365.3</v>
      </c>
      <c r="N63" s="191">
        <v>24400.9</v>
      </c>
      <c r="O63" s="270"/>
      <c r="P63" s="270">
        <f t="shared" si="1"/>
        <v>57.596429153104076</v>
      </c>
      <c r="Q63" s="77"/>
    </row>
    <row r="64" spans="1:17" s="76" customFormat="1" ht="42" customHeight="1">
      <c r="A64" s="458" t="s">
        <v>20</v>
      </c>
      <c r="B64" s="458" t="s">
        <v>7</v>
      </c>
      <c r="C64" s="458" t="s">
        <v>13</v>
      </c>
      <c r="D64" s="458"/>
      <c r="E64" s="514" t="s">
        <v>199</v>
      </c>
      <c r="F64" s="174" t="s">
        <v>30</v>
      </c>
      <c r="G64" s="173"/>
      <c r="H64" s="173"/>
      <c r="I64" s="173"/>
      <c r="J64" s="209"/>
      <c r="K64" s="195"/>
      <c r="L64" s="210">
        <f>L65</f>
        <v>0</v>
      </c>
      <c r="M64" s="210">
        <f>M65</f>
        <v>0</v>
      </c>
      <c r="N64" s="210">
        <f>N65</f>
        <v>0</v>
      </c>
      <c r="O64" s="270"/>
      <c r="P64" s="270"/>
      <c r="Q64" s="77"/>
    </row>
    <row r="65" spans="1:17" s="76" customFormat="1" ht="183.75" customHeight="1">
      <c r="A65" s="460"/>
      <c r="B65" s="460"/>
      <c r="C65" s="460"/>
      <c r="D65" s="460"/>
      <c r="E65" s="515"/>
      <c r="F65" s="174" t="s">
        <v>164</v>
      </c>
      <c r="G65" s="173" t="s">
        <v>50</v>
      </c>
      <c r="H65" s="193"/>
      <c r="I65" s="193"/>
      <c r="J65" s="211"/>
      <c r="K65" s="212"/>
      <c r="L65" s="213">
        <f>L66+L69</f>
        <v>0</v>
      </c>
      <c r="M65" s="213">
        <f>M66+M69</f>
        <v>0</v>
      </c>
      <c r="N65" s="213">
        <f>N66+N69</f>
        <v>0</v>
      </c>
      <c r="O65" s="270"/>
      <c r="P65" s="270"/>
      <c r="Q65" s="77"/>
    </row>
    <row r="66" spans="1:17" s="76" customFormat="1" ht="217.5" customHeight="1">
      <c r="A66" s="179" t="s">
        <v>20</v>
      </c>
      <c r="B66" s="179" t="s">
        <v>7</v>
      </c>
      <c r="C66" s="179" t="s">
        <v>13</v>
      </c>
      <c r="D66" s="179" t="s">
        <v>8</v>
      </c>
      <c r="E66" s="160" t="s">
        <v>72</v>
      </c>
      <c r="F66" s="160" t="s">
        <v>164</v>
      </c>
      <c r="G66" s="192" t="s">
        <v>50</v>
      </c>
      <c r="H66" s="192" t="s">
        <v>53</v>
      </c>
      <c r="I66" s="192" t="s">
        <v>13</v>
      </c>
      <c r="J66" s="214" t="s">
        <v>200</v>
      </c>
      <c r="K66" s="215" t="s">
        <v>102</v>
      </c>
      <c r="L66" s="216"/>
      <c r="M66" s="349"/>
      <c r="N66" s="349"/>
      <c r="O66" s="270"/>
      <c r="P66" s="270"/>
      <c r="Q66" s="77"/>
    </row>
    <row r="67" spans="1:17" s="76" customFormat="1" ht="217.5" customHeight="1">
      <c r="A67" s="179" t="s">
        <v>20</v>
      </c>
      <c r="B67" s="179" t="s">
        <v>7</v>
      </c>
      <c r="C67" s="179" t="s">
        <v>74</v>
      </c>
      <c r="D67" s="179" t="s">
        <v>8</v>
      </c>
      <c r="E67" s="160" t="s">
        <v>419</v>
      </c>
      <c r="F67" s="160" t="s">
        <v>164</v>
      </c>
      <c r="G67" s="192"/>
      <c r="H67" s="192"/>
      <c r="I67" s="192"/>
      <c r="J67" s="214" t="s">
        <v>420</v>
      </c>
      <c r="K67" s="215" t="s">
        <v>421</v>
      </c>
      <c r="L67" s="216"/>
      <c r="M67" s="349"/>
      <c r="N67" s="349"/>
      <c r="O67" s="270"/>
      <c r="P67" s="270"/>
      <c r="Q67" s="77"/>
    </row>
    <row r="68" spans="1:17" s="76" customFormat="1" ht="106.5" customHeight="1">
      <c r="A68" s="190" t="s">
        <v>20</v>
      </c>
      <c r="B68" s="190" t="s">
        <v>7</v>
      </c>
      <c r="C68" s="190" t="s">
        <v>13</v>
      </c>
      <c r="D68" s="190" t="s">
        <v>57</v>
      </c>
      <c r="E68" s="219" t="s">
        <v>422</v>
      </c>
      <c r="F68" s="219" t="s">
        <v>164</v>
      </c>
      <c r="G68" s="346" t="s">
        <v>50</v>
      </c>
      <c r="H68" s="346" t="s">
        <v>53</v>
      </c>
      <c r="I68" s="346" t="s">
        <v>13</v>
      </c>
      <c r="J68" s="347" t="s">
        <v>423</v>
      </c>
      <c r="K68" s="348" t="s">
        <v>424</v>
      </c>
      <c r="L68" s="349">
        <v>0</v>
      </c>
      <c r="M68" s="349"/>
      <c r="N68" s="349"/>
      <c r="O68" s="350"/>
      <c r="P68" s="350"/>
      <c r="Q68" s="77"/>
    </row>
    <row r="69" spans="1:16" s="366" customFormat="1" ht="90.75" customHeight="1">
      <c r="A69" s="190" t="s">
        <v>20</v>
      </c>
      <c r="B69" s="190" t="s">
        <v>7</v>
      </c>
      <c r="C69" s="190" t="s">
        <v>13</v>
      </c>
      <c r="D69" s="190" t="s">
        <v>57</v>
      </c>
      <c r="E69" s="219" t="s">
        <v>201</v>
      </c>
      <c r="F69" s="219" t="s">
        <v>164</v>
      </c>
      <c r="G69" s="346" t="s">
        <v>50</v>
      </c>
      <c r="H69" s="346" t="s">
        <v>53</v>
      </c>
      <c r="I69" s="346" t="s">
        <v>13</v>
      </c>
      <c r="J69" s="347" t="s">
        <v>73</v>
      </c>
      <c r="K69" s="348" t="s">
        <v>83</v>
      </c>
      <c r="L69" s="349">
        <v>0</v>
      </c>
      <c r="M69" s="349"/>
      <c r="N69" s="349"/>
      <c r="O69" s="350"/>
      <c r="P69" s="350"/>
    </row>
    <row r="70" spans="1:16" s="366" customFormat="1" ht="72" customHeight="1">
      <c r="A70" s="341" t="s">
        <v>20</v>
      </c>
      <c r="B70" s="341" t="s">
        <v>7</v>
      </c>
      <c r="C70" s="341" t="s">
        <v>53</v>
      </c>
      <c r="D70" s="341"/>
      <c r="E70" s="342" t="s">
        <v>225</v>
      </c>
      <c r="F70" s="342" t="s">
        <v>164</v>
      </c>
      <c r="G70" s="367" t="s">
        <v>50</v>
      </c>
      <c r="H70" s="367" t="s">
        <v>53</v>
      </c>
      <c r="I70" s="367" t="s">
        <v>67</v>
      </c>
      <c r="J70" s="369" t="s">
        <v>226</v>
      </c>
      <c r="K70" s="370" t="s">
        <v>54</v>
      </c>
      <c r="L70" s="371">
        <v>0</v>
      </c>
      <c r="M70" s="371">
        <v>131.1</v>
      </c>
      <c r="N70" s="371">
        <v>131.1</v>
      </c>
      <c r="O70" s="350"/>
      <c r="P70" s="350">
        <f t="shared" si="1"/>
        <v>100</v>
      </c>
    </row>
    <row r="71" spans="1:17" s="76" customFormat="1" ht="32.25" customHeight="1">
      <c r="A71" s="472" t="s">
        <v>20</v>
      </c>
      <c r="B71" s="472" t="s">
        <v>55</v>
      </c>
      <c r="C71" s="472"/>
      <c r="D71" s="472"/>
      <c r="E71" s="512" t="s">
        <v>202</v>
      </c>
      <c r="F71" s="166" t="s">
        <v>30</v>
      </c>
      <c r="G71" s="167"/>
      <c r="H71" s="167"/>
      <c r="I71" s="167"/>
      <c r="J71" s="167"/>
      <c r="K71" s="168"/>
      <c r="L71" s="199">
        <f>SUM(L72:L73)</f>
        <v>168895.6</v>
      </c>
      <c r="M71" s="199">
        <f>SUM(M72:M73)</f>
        <v>150318.7</v>
      </c>
      <c r="N71" s="199">
        <f>SUM(N72:N73)</f>
        <v>76147</v>
      </c>
      <c r="O71" s="272">
        <f aca="true" t="shared" si="4" ref="O71:O77">N71/L71*100</f>
        <v>45.085247928306</v>
      </c>
      <c r="P71" s="272">
        <f t="shared" si="1"/>
        <v>50.657037347981316</v>
      </c>
      <c r="Q71" s="204"/>
    </row>
    <row r="72" spans="1:17" s="76" customFormat="1" ht="26.25" customHeight="1">
      <c r="A72" s="518"/>
      <c r="B72" s="518"/>
      <c r="C72" s="518"/>
      <c r="D72" s="518"/>
      <c r="E72" s="519"/>
      <c r="F72" s="169" t="s">
        <v>164</v>
      </c>
      <c r="G72" s="170" t="s">
        <v>50</v>
      </c>
      <c r="H72" s="170"/>
      <c r="I72" s="170"/>
      <c r="J72" s="170"/>
      <c r="K72" s="171"/>
      <c r="L72" s="200">
        <f>L74+L85+L86+L88</f>
        <v>125388.40000000001</v>
      </c>
      <c r="M72" s="200">
        <f>M74</f>
        <v>98012.20000000003</v>
      </c>
      <c r="N72" s="200">
        <f>N74</f>
        <v>48537.100000000006</v>
      </c>
      <c r="O72" s="272">
        <f t="shared" si="4"/>
        <v>38.70940214565303</v>
      </c>
      <c r="P72" s="272">
        <f t="shared" si="1"/>
        <v>49.5214881412722</v>
      </c>
      <c r="Q72" s="77"/>
    </row>
    <row r="73" spans="1:17" s="76" customFormat="1" ht="51" customHeight="1">
      <c r="A73" s="473"/>
      <c r="B73" s="473"/>
      <c r="C73" s="473"/>
      <c r="D73" s="473"/>
      <c r="E73" s="513"/>
      <c r="F73" s="169" t="s">
        <v>346</v>
      </c>
      <c r="G73" s="170" t="s">
        <v>52</v>
      </c>
      <c r="H73" s="170"/>
      <c r="I73" s="170"/>
      <c r="J73" s="170"/>
      <c r="K73" s="171"/>
      <c r="L73" s="200">
        <f>L75+L89</f>
        <v>43507.200000000004</v>
      </c>
      <c r="M73" s="200">
        <f>M76+M82+M89+M90</f>
        <v>52306.5</v>
      </c>
      <c r="N73" s="200">
        <f>N76+N82+N89</f>
        <v>27609.899999999998</v>
      </c>
      <c r="O73" s="272">
        <f t="shared" si="4"/>
        <v>63.46053067078551</v>
      </c>
      <c r="P73" s="272">
        <f t="shared" si="1"/>
        <v>52.78483553669238</v>
      </c>
      <c r="Q73" s="77"/>
    </row>
    <row r="74" spans="1:17" s="198" customFormat="1" ht="44.25" customHeight="1">
      <c r="A74" s="458" t="s">
        <v>20</v>
      </c>
      <c r="B74" s="458" t="s">
        <v>55</v>
      </c>
      <c r="C74" s="458" t="s">
        <v>20</v>
      </c>
      <c r="D74" s="458"/>
      <c r="E74" s="514" t="s">
        <v>75</v>
      </c>
      <c r="F74" s="174" t="s">
        <v>164</v>
      </c>
      <c r="G74" s="173" t="s">
        <v>50</v>
      </c>
      <c r="H74" s="173" t="s">
        <v>53</v>
      </c>
      <c r="I74" s="173" t="s">
        <v>74</v>
      </c>
      <c r="J74" s="173"/>
      <c r="K74" s="217"/>
      <c r="L74" s="196">
        <f>L77+L84+L80+L81+L85+L86+L88+L89+L91+L92+L79+L78+L83</f>
        <v>125388.40000000001</v>
      </c>
      <c r="M74" s="196">
        <f>M77+M78+M79+M81+M83+M85+M88+M87</f>
        <v>98012.20000000003</v>
      </c>
      <c r="N74" s="196">
        <f>N77+N84+N85+N80+N81+N86+N79+N83+N87</f>
        <v>48537.100000000006</v>
      </c>
      <c r="O74" s="270">
        <f t="shared" si="4"/>
        <v>38.70940214565303</v>
      </c>
      <c r="P74" s="270">
        <f t="shared" si="1"/>
        <v>49.5214881412722</v>
      </c>
      <c r="Q74" s="197"/>
    </row>
    <row r="75" spans="1:17" s="198" customFormat="1" ht="70.5" customHeight="1">
      <c r="A75" s="460"/>
      <c r="B75" s="460"/>
      <c r="C75" s="460"/>
      <c r="D75" s="460"/>
      <c r="E75" s="515"/>
      <c r="F75" s="174" t="s">
        <v>346</v>
      </c>
      <c r="G75" s="173" t="s">
        <v>52</v>
      </c>
      <c r="H75" s="173" t="s">
        <v>53</v>
      </c>
      <c r="I75" s="173" t="s">
        <v>74</v>
      </c>
      <c r="J75" s="173"/>
      <c r="K75" s="217"/>
      <c r="L75" s="196">
        <f>L76+L82</f>
        <v>43507.200000000004</v>
      </c>
      <c r="M75" s="196">
        <f>M76+M82+M89+M90</f>
        <v>52306.5</v>
      </c>
      <c r="N75" s="196">
        <f>N76+N82</f>
        <v>27609.899999999998</v>
      </c>
      <c r="O75" s="270">
        <f t="shared" si="4"/>
        <v>63.46053067078551</v>
      </c>
      <c r="P75" s="270">
        <f t="shared" si="1"/>
        <v>52.78483553669238</v>
      </c>
      <c r="Q75" s="197"/>
    </row>
    <row r="76" spans="1:17" s="76" customFormat="1" ht="46.5" customHeight="1">
      <c r="A76" s="520" t="s">
        <v>20</v>
      </c>
      <c r="B76" s="520" t="s">
        <v>55</v>
      </c>
      <c r="C76" s="520" t="s">
        <v>20</v>
      </c>
      <c r="D76" s="520" t="s">
        <v>8</v>
      </c>
      <c r="E76" s="474" t="s">
        <v>203</v>
      </c>
      <c r="F76" s="160" t="s">
        <v>346</v>
      </c>
      <c r="G76" s="179" t="s">
        <v>52</v>
      </c>
      <c r="H76" s="179" t="s">
        <v>53</v>
      </c>
      <c r="I76" s="179" t="s">
        <v>74</v>
      </c>
      <c r="J76" s="205" t="s">
        <v>235</v>
      </c>
      <c r="K76" s="182" t="s">
        <v>76</v>
      </c>
      <c r="L76" s="191">
        <v>43187.9</v>
      </c>
      <c r="M76" s="191">
        <v>42003.4</v>
      </c>
      <c r="N76" s="191">
        <v>27450.3</v>
      </c>
      <c r="O76" s="270">
        <f t="shared" si="4"/>
        <v>63.56016384218728</v>
      </c>
      <c r="P76" s="270">
        <f t="shared" si="1"/>
        <v>65.35256669698167</v>
      </c>
      <c r="Q76" s="77"/>
    </row>
    <row r="77" spans="1:17" s="76" customFormat="1" ht="29.25" customHeight="1">
      <c r="A77" s="521"/>
      <c r="B77" s="521"/>
      <c r="C77" s="521"/>
      <c r="D77" s="521"/>
      <c r="E77" s="475"/>
      <c r="F77" s="449" t="s">
        <v>166</v>
      </c>
      <c r="G77" s="179" t="s">
        <v>50</v>
      </c>
      <c r="H77" s="179" t="s">
        <v>53</v>
      </c>
      <c r="I77" s="179" t="s">
        <v>74</v>
      </c>
      <c r="J77" s="205" t="s">
        <v>204</v>
      </c>
      <c r="K77" s="182" t="s">
        <v>96</v>
      </c>
      <c r="L77" s="191">
        <v>34271.3</v>
      </c>
      <c r="M77" s="191">
        <v>34047.3</v>
      </c>
      <c r="N77" s="191">
        <v>20859.1</v>
      </c>
      <c r="O77" s="270">
        <f t="shared" si="4"/>
        <v>60.8646301716013</v>
      </c>
      <c r="P77" s="270">
        <f t="shared" si="1"/>
        <v>61.26506360269389</v>
      </c>
      <c r="Q77" s="77"/>
    </row>
    <row r="78" spans="1:17" s="76" customFormat="1" ht="29.25" customHeight="1">
      <c r="A78" s="521"/>
      <c r="B78" s="521"/>
      <c r="C78" s="521"/>
      <c r="D78" s="521"/>
      <c r="E78" s="475"/>
      <c r="F78" s="454"/>
      <c r="G78" s="179" t="s">
        <v>50</v>
      </c>
      <c r="H78" s="179" t="s">
        <v>53</v>
      </c>
      <c r="I78" s="179" t="s">
        <v>74</v>
      </c>
      <c r="J78" s="205" t="s">
        <v>204</v>
      </c>
      <c r="K78" s="182" t="s">
        <v>76</v>
      </c>
      <c r="L78" s="191">
        <v>7620.8</v>
      </c>
      <c r="M78" s="191">
        <v>8550</v>
      </c>
      <c r="N78" s="191">
        <v>0</v>
      </c>
      <c r="O78" s="270"/>
      <c r="P78" s="270"/>
      <c r="Q78" s="77"/>
    </row>
    <row r="79" spans="1:17" s="76" customFormat="1" ht="29.25" customHeight="1">
      <c r="A79" s="521"/>
      <c r="B79" s="521"/>
      <c r="C79" s="521"/>
      <c r="D79" s="521"/>
      <c r="E79" s="475"/>
      <c r="F79" s="454"/>
      <c r="G79" s="179" t="s">
        <v>50</v>
      </c>
      <c r="H79" s="179" t="s">
        <v>53</v>
      </c>
      <c r="I79" s="179" t="s">
        <v>74</v>
      </c>
      <c r="J79" s="205" t="s">
        <v>204</v>
      </c>
      <c r="K79" s="182" t="s">
        <v>76</v>
      </c>
      <c r="L79" s="191">
        <v>42476.8</v>
      </c>
      <c r="M79" s="191">
        <v>42643.9</v>
      </c>
      <c r="N79" s="191">
        <v>21403.6</v>
      </c>
      <c r="O79" s="270">
        <f>N79/L79*100</f>
        <v>50.388918185927366</v>
      </c>
      <c r="P79" s="270">
        <f>N79/M79*100</f>
        <v>50.191469354350794</v>
      </c>
      <c r="Q79" s="77"/>
    </row>
    <row r="80" spans="1:17" s="76" customFormat="1" ht="32.25" customHeight="1">
      <c r="A80" s="522"/>
      <c r="B80" s="522"/>
      <c r="C80" s="522"/>
      <c r="D80" s="522"/>
      <c r="E80" s="476"/>
      <c r="F80" s="450"/>
      <c r="G80" s="179" t="s">
        <v>50</v>
      </c>
      <c r="H80" s="179" t="s">
        <v>53</v>
      </c>
      <c r="I80" s="179" t="s">
        <v>74</v>
      </c>
      <c r="J80" s="205" t="s">
        <v>234</v>
      </c>
      <c r="K80" s="182" t="s">
        <v>61</v>
      </c>
      <c r="L80" s="191">
        <v>0</v>
      </c>
      <c r="M80" s="191"/>
      <c r="N80" s="191"/>
      <c r="O80" s="270"/>
      <c r="P80" s="270"/>
      <c r="Q80" s="204"/>
    </row>
    <row r="81" spans="1:17" s="76" customFormat="1" ht="117.75" customHeight="1">
      <c r="A81" s="205" t="s">
        <v>20</v>
      </c>
      <c r="B81" s="179" t="s">
        <v>55</v>
      </c>
      <c r="C81" s="179" t="s">
        <v>20</v>
      </c>
      <c r="D81" s="179" t="s">
        <v>55</v>
      </c>
      <c r="E81" s="219" t="s">
        <v>242</v>
      </c>
      <c r="F81" s="160" t="s">
        <v>164</v>
      </c>
      <c r="G81" s="179" t="s">
        <v>50</v>
      </c>
      <c r="H81" s="179" t="s">
        <v>53</v>
      </c>
      <c r="I81" s="179" t="s">
        <v>67</v>
      </c>
      <c r="J81" s="205" t="s">
        <v>243</v>
      </c>
      <c r="K81" s="182" t="s">
        <v>96</v>
      </c>
      <c r="L81" s="191">
        <v>0</v>
      </c>
      <c r="M81" s="191">
        <v>17.1</v>
      </c>
      <c r="N81" s="191">
        <v>17.1</v>
      </c>
      <c r="O81" s="270"/>
      <c r="P81" s="270">
        <f aca="true" t="shared" si="5" ref="P81:P139">N81/M81*100</f>
        <v>100</v>
      </c>
      <c r="Q81" s="77"/>
    </row>
    <row r="82" spans="1:17" s="76" customFormat="1" ht="51.75" customHeight="1">
      <c r="A82" s="464" t="s">
        <v>20</v>
      </c>
      <c r="B82" s="464" t="s">
        <v>55</v>
      </c>
      <c r="C82" s="464" t="s">
        <v>20</v>
      </c>
      <c r="D82" s="464" t="s">
        <v>66</v>
      </c>
      <c r="E82" s="461" t="s">
        <v>205</v>
      </c>
      <c r="F82" s="160" t="s">
        <v>346</v>
      </c>
      <c r="G82" s="179" t="s">
        <v>52</v>
      </c>
      <c r="H82" s="179" t="s">
        <v>53</v>
      </c>
      <c r="I82" s="179" t="s">
        <v>74</v>
      </c>
      <c r="J82" s="205" t="s">
        <v>236</v>
      </c>
      <c r="K82" s="206" t="s">
        <v>54</v>
      </c>
      <c r="L82" s="191">
        <v>319.3</v>
      </c>
      <c r="M82" s="191">
        <v>319.3</v>
      </c>
      <c r="N82" s="191">
        <v>159.6</v>
      </c>
      <c r="O82" s="270">
        <f>N82/L82*100</f>
        <v>49.98434074538052</v>
      </c>
      <c r="P82" s="270">
        <f t="shared" si="5"/>
        <v>49.98434074538052</v>
      </c>
      <c r="Q82" s="80"/>
    </row>
    <row r="83" spans="1:17" s="76" customFormat="1" ht="51.75" customHeight="1">
      <c r="A83" s="465"/>
      <c r="B83" s="465"/>
      <c r="C83" s="465"/>
      <c r="D83" s="465"/>
      <c r="E83" s="462"/>
      <c r="F83" s="160" t="s">
        <v>164</v>
      </c>
      <c r="G83" s="179" t="s">
        <v>50</v>
      </c>
      <c r="H83" s="179" t="s">
        <v>53</v>
      </c>
      <c r="I83" s="179" t="s">
        <v>74</v>
      </c>
      <c r="J83" s="205" t="s">
        <v>347</v>
      </c>
      <c r="K83" s="206" t="s">
        <v>76</v>
      </c>
      <c r="L83" s="191">
        <v>344.7</v>
      </c>
      <c r="M83" s="191">
        <v>415.5</v>
      </c>
      <c r="N83" s="191">
        <v>218.8</v>
      </c>
      <c r="O83" s="270">
        <f>N83/L83*100</f>
        <v>63.475485929794026</v>
      </c>
      <c r="P83" s="270">
        <f>N83/M83*100</f>
        <v>52.65944645006017</v>
      </c>
      <c r="Q83" s="80"/>
    </row>
    <row r="84" spans="1:17" s="76" customFormat="1" ht="32.25" customHeight="1">
      <c r="A84" s="466"/>
      <c r="B84" s="466"/>
      <c r="C84" s="466"/>
      <c r="D84" s="466"/>
      <c r="E84" s="463"/>
      <c r="F84" s="160" t="s">
        <v>164</v>
      </c>
      <c r="G84" s="179" t="s">
        <v>50</v>
      </c>
      <c r="H84" s="179" t="s">
        <v>53</v>
      </c>
      <c r="I84" s="179" t="s">
        <v>74</v>
      </c>
      <c r="J84" s="205" t="s">
        <v>347</v>
      </c>
      <c r="K84" s="206" t="s">
        <v>76</v>
      </c>
      <c r="L84" s="191">
        <v>70.8</v>
      </c>
      <c r="M84" s="191"/>
      <c r="N84" s="191"/>
      <c r="O84" s="270">
        <f>N84/L84*100</f>
        <v>0</v>
      </c>
      <c r="P84" s="270"/>
      <c r="Q84" s="80"/>
    </row>
    <row r="85" spans="1:17" s="198" customFormat="1" ht="69" customHeight="1">
      <c r="A85" s="173" t="s">
        <v>20</v>
      </c>
      <c r="B85" s="173" t="s">
        <v>55</v>
      </c>
      <c r="C85" s="220" t="s">
        <v>13</v>
      </c>
      <c r="D85" s="173" t="s">
        <v>7</v>
      </c>
      <c r="E85" s="175" t="s">
        <v>77</v>
      </c>
      <c r="F85" s="174" t="s">
        <v>164</v>
      </c>
      <c r="G85" s="173" t="s">
        <v>50</v>
      </c>
      <c r="H85" s="173" t="s">
        <v>53</v>
      </c>
      <c r="I85" s="173" t="s">
        <v>74</v>
      </c>
      <c r="J85" s="194" t="s">
        <v>78</v>
      </c>
      <c r="K85" s="217" t="s">
        <v>61</v>
      </c>
      <c r="L85" s="196"/>
      <c r="M85" s="196">
        <v>10620.8</v>
      </c>
      <c r="N85" s="196">
        <v>5955.2</v>
      </c>
      <c r="O85" s="270"/>
      <c r="P85" s="270">
        <f t="shared" si="5"/>
        <v>56.07110575474541</v>
      </c>
      <c r="Q85" s="197"/>
    </row>
    <row r="86" spans="1:17" s="198" customFormat="1" ht="51" customHeight="1">
      <c r="A86" s="458" t="s">
        <v>20</v>
      </c>
      <c r="B86" s="458" t="s">
        <v>55</v>
      </c>
      <c r="C86" s="458" t="s">
        <v>74</v>
      </c>
      <c r="D86" s="458" t="s">
        <v>8</v>
      </c>
      <c r="E86" s="455" t="s">
        <v>241</v>
      </c>
      <c r="F86" s="514" t="s">
        <v>164</v>
      </c>
      <c r="G86" s="173" t="s">
        <v>50</v>
      </c>
      <c r="H86" s="173" t="s">
        <v>53</v>
      </c>
      <c r="I86" s="173" t="s">
        <v>74</v>
      </c>
      <c r="J86" s="194" t="s">
        <v>348</v>
      </c>
      <c r="K86" s="217" t="s">
        <v>61</v>
      </c>
      <c r="L86" s="196">
        <v>0</v>
      </c>
      <c r="M86" s="196"/>
      <c r="N86" s="196"/>
      <c r="O86" s="270"/>
      <c r="P86" s="270"/>
      <c r="Q86" s="197"/>
    </row>
    <row r="87" spans="1:17" s="198" customFormat="1" ht="51" customHeight="1">
      <c r="A87" s="459"/>
      <c r="B87" s="459"/>
      <c r="C87" s="459"/>
      <c r="D87" s="459"/>
      <c r="E87" s="456"/>
      <c r="F87" s="523"/>
      <c r="G87" s="173" t="s">
        <v>50</v>
      </c>
      <c r="H87" s="173" t="s">
        <v>53</v>
      </c>
      <c r="I87" s="173" t="s">
        <v>74</v>
      </c>
      <c r="J87" s="194" t="s">
        <v>439</v>
      </c>
      <c r="K87" s="217" t="s">
        <v>440</v>
      </c>
      <c r="L87" s="196">
        <v>0</v>
      </c>
      <c r="M87" s="196">
        <v>218.8</v>
      </c>
      <c r="N87" s="196">
        <v>83.3</v>
      </c>
      <c r="O87" s="270"/>
      <c r="P87" s="270">
        <f>N87/M87*100</f>
        <v>38.07129798903108</v>
      </c>
      <c r="Q87" s="197"/>
    </row>
    <row r="88" spans="1:17" s="198" customFormat="1" ht="46.5" customHeight="1">
      <c r="A88" s="460"/>
      <c r="B88" s="460"/>
      <c r="C88" s="460"/>
      <c r="D88" s="460"/>
      <c r="E88" s="457"/>
      <c r="F88" s="515"/>
      <c r="G88" s="173" t="s">
        <v>50</v>
      </c>
      <c r="H88" s="173" t="s">
        <v>53</v>
      </c>
      <c r="I88" s="173" t="s">
        <v>74</v>
      </c>
      <c r="J88" s="194" t="s">
        <v>349</v>
      </c>
      <c r="K88" s="217" t="s">
        <v>76</v>
      </c>
      <c r="L88" s="196">
        <v>0</v>
      </c>
      <c r="M88" s="196">
        <v>1498.8</v>
      </c>
      <c r="N88" s="196">
        <v>0</v>
      </c>
      <c r="O88" s="270"/>
      <c r="P88" s="270">
        <f>N88/M88*100</f>
        <v>0</v>
      </c>
      <c r="Q88" s="197"/>
    </row>
    <row r="89" spans="1:17" s="198" customFormat="1" ht="35.25" customHeight="1">
      <c r="A89" s="458" t="s">
        <v>20</v>
      </c>
      <c r="B89" s="458" t="s">
        <v>55</v>
      </c>
      <c r="C89" s="458" t="s">
        <v>67</v>
      </c>
      <c r="D89" s="458"/>
      <c r="E89" s="467" t="s">
        <v>237</v>
      </c>
      <c r="F89" s="524" t="s">
        <v>238</v>
      </c>
      <c r="G89" s="173" t="s">
        <v>52</v>
      </c>
      <c r="H89" s="173" t="s">
        <v>53</v>
      </c>
      <c r="I89" s="173" t="s">
        <v>74</v>
      </c>
      <c r="J89" s="194" t="s">
        <v>239</v>
      </c>
      <c r="K89" s="362"/>
      <c r="L89" s="196">
        <v>0</v>
      </c>
      <c r="M89" s="196">
        <v>1521.1</v>
      </c>
      <c r="N89" s="196">
        <v>0</v>
      </c>
      <c r="O89" s="270"/>
      <c r="P89" s="270">
        <f>N89/M89*100</f>
        <v>0</v>
      </c>
      <c r="Q89" s="197"/>
    </row>
    <row r="90" spans="1:17" s="198" customFormat="1" ht="35.25" customHeight="1">
      <c r="A90" s="459"/>
      <c r="B90" s="459"/>
      <c r="C90" s="459"/>
      <c r="D90" s="459"/>
      <c r="E90" s="468"/>
      <c r="F90" s="525"/>
      <c r="G90" s="173" t="s">
        <v>50</v>
      </c>
      <c r="H90" s="173" t="s">
        <v>53</v>
      </c>
      <c r="I90" s="173" t="s">
        <v>74</v>
      </c>
      <c r="J90" s="194" t="s">
        <v>435</v>
      </c>
      <c r="K90" s="363" t="s">
        <v>76</v>
      </c>
      <c r="L90" s="196"/>
      <c r="M90" s="196">
        <v>8462.7</v>
      </c>
      <c r="N90" s="196">
        <v>0</v>
      </c>
      <c r="O90" s="270"/>
      <c r="P90" s="270">
        <f>N90/M90*100</f>
        <v>0</v>
      </c>
      <c r="Q90" s="197"/>
    </row>
    <row r="91" spans="1:17" s="198" customFormat="1" ht="35.25" customHeight="1">
      <c r="A91" s="459"/>
      <c r="B91" s="459"/>
      <c r="C91" s="459"/>
      <c r="D91" s="459"/>
      <c r="E91" s="468"/>
      <c r="F91" s="525"/>
      <c r="G91" s="173" t="s">
        <v>52</v>
      </c>
      <c r="H91" s="173" t="s">
        <v>53</v>
      </c>
      <c r="I91" s="173" t="s">
        <v>74</v>
      </c>
      <c r="J91" s="194" t="s">
        <v>351</v>
      </c>
      <c r="K91" s="363" t="s">
        <v>350</v>
      </c>
      <c r="L91" s="196">
        <v>402</v>
      </c>
      <c r="M91" s="196">
        <v>0</v>
      </c>
      <c r="N91" s="196">
        <v>0</v>
      </c>
      <c r="O91" s="270">
        <f aca="true" t="shared" si="6" ref="O91:O98">N91/L91*100</f>
        <v>0</v>
      </c>
      <c r="P91" s="270"/>
      <c r="Q91" s="197"/>
    </row>
    <row r="92" spans="1:17" s="198" customFormat="1" ht="29.25" customHeight="1">
      <c r="A92" s="460"/>
      <c r="B92" s="460"/>
      <c r="C92" s="460"/>
      <c r="D92" s="460"/>
      <c r="E92" s="469"/>
      <c r="F92" s="526"/>
      <c r="G92" s="173" t="s">
        <v>52</v>
      </c>
      <c r="H92" s="173" t="s">
        <v>53</v>
      </c>
      <c r="I92" s="173" t="s">
        <v>74</v>
      </c>
      <c r="J92" s="194" t="s">
        <v>352</v>
      </c>
      <c r="K92" s="364"/>
      <c r="L92" s="196">
        <v>40202</v>
      </c>
      <c r="M92" s="196">
        <v>0</v>
      </c>
      <c r="N92" s="196">
        <v>0</v>
      </c>
      <c r="O92" s="270">
        <f t="shared" si="6"/>
        <v>0</v>
      </c>
      <c r="P92" s="270"/>
      <c r="Q92" s="197"/>
    </row>
    <row r="93" spans="1:17" s="76" customFormat="1" ht="27.75" customHeight="1">
      <c r="A93" s="472" t="s">
        <v>20</v>
      </c>
      <c r="B93" s="472" t="s">
        <v>57</v>
      </c>
      <c r="C93" s="472"/>
      <c r="D93" s="472"/>
      <c r="E93" s="512" t="s">
        <v>111</v>
      </c>
      <c r="F93" s="166" t="s">
        <v>30</v>
      </c>
      <c r="G93" s="167"/>
      <c r="H93" s="167"/>
      <c r="I93" s="167"/>
      <c r="J93" s="167"/>
      <c r="K93" s="168"/>
      <c r="L93" s="199">
        <f>L94</f>
        <v>44314.2</v>
      </c>
      <c r="M93" s="199">
        <f>M94</f>
        <v>29110.3</v>
      </c>
      <c r="N93" s="199">
        <f>N94</f>
        <v>14814.899999999998</v>
      </c>
      <c r="O93" s="272">
        <f t="shared" si="6"/>
        <v>33.43149599902514</v>
      </c>
      <c r="P93" s="272">
        <f t="shared" si="5"/>
        <v>50.892295854044775</v>
      </c>
      <c r="Q93" s="77"/>
    </row>
    <row r="94" spans="1:17" s="76" customFormat="1" ht="48.75" customHeight="1">
      <c r="A94" s="473"/>
      <c r="B94" s="473"/>
      <c r="C94" s="473"/>
      <c r="D94" s="473"/>
      <c r="E94" s="513"/>
      <c r="F94" s="169" t="s">
        <v>164</v>
      </c>
      <c r="G94" s="170" t="s">
        <v>50</v>
      </c>
      <c r="H94" s="170"/>
      <c r="I94" s="170"/>
      <c r="J94" s="170"/>
      <c r="K94" s="171"/>
      <c r="L94" s="200">
        <f>L95+L97+L96</f>
        <v>44314.2</v>
      </c>
      <c r="M94" s="200">
        <f>M95+M97+M96</f>
        <v>29110.3</v>
      </c>
      <c r="N94" s="200">
        <f>N95+N97+N96</f>
        <v>14814.899999999998</v>
      </c>
      <c r="O94" s="272">
        <f t="shared" si="6"/>
        <v>33.43149599902514</v>
      </c>
      <c r="P94" s="272">
        <f t="shared" si="5"/>
        <v>50.892295854044775</v>
      </c>
      <c r="Q94" s="77"/>
    </row>
    <row r="95" spans="1:17" s="76" customFormat="1" ht="141.75" customHeight="1">
      <c r="A95" s="451" t="s">
        <v>20</v>
      </c>
      <c r="B95" s="451" t="s">
        <v>57</v>
      </c>
      <c r="C95" s="451" t="s">
        <v>20</v>
      </c>
      <c r="D95" s="451"/>
      <c r="E95" s="529" t="s">
        <v>206</v>
      </c>
      <c r="F95" s="449" t="s">
        <v>164</v>
      </c>
      <c r="G95" s="179" t="s">
        <v>50</v>
      </c>
      <c r="H95" s="179" t="s">
        <v>53</v>
      </c>
      <c r="I95" s="179" t="s">
        <v>63</v>
      </c>
      <c r="J95" s="205" t="s">
        <v>207</v>
      </c>
      <c r="K95" s="182" t="s">
        <v>432</v>
      </c>
      <c r="L95" s="207">
        <v>4362.2</v>
      </c>
      <c r="M95" s="207">
        <v>4362.2</v>
      </c>
      <c r="N95" s="191">
        <v>2204.8</v>
      </c>
      <c r="O95" s="270">
        <f t="shared" si="6"/>
        <v>50.543303837513186</v>
      </c>
      <c r="P95" s="270">
        <f t="shared" si="5"/>
        <v>50.543303837513186</v>
      </c>
      <c r="Q95" s="77"/>
    </row>
    <row r="96" spans="1:17" s="76" customFormat="1" ht="47.25" customHeight="1">
      <c r="A96" s="452"/>
      <c r="B96" s="452"/>
      <c r="C96" s="452"/>
      <c r="D96" s="452"/>
      <c r="E96" s="530"/>
      <c r="F96" s="450"/>
      <c r="G96" s="179" t="s">
        <v>50</v>
      </c>
      <c r="H96" s="179" t="s">
        <v>53</v>
      </c>
      <c r="I96" s="179" t="s">
        <v>63</v>
      </c>
      <c r="J96" s="205" t="s">
        <v>207</v>
      </c>
      <c r="K96" s="182" t="s">
        <v>429</v>
      </c>
      <c r="L96" s="207">
        <v>82.1</v>
      </c>
      <c r="M96" s="207">
        <v>82.1</v>
      </c>
      <c r="N96" s="207">
        <v>19.8</v>
      </c>
      <c r="O96" s="270">
        <f t="shared" si="6"/>
        <v>24.116930572472597</v>
      </c>
      <c r="P96" s="270">
        <f>N96/M96*100</f>
        <v>24.116930572472597</v>
      </c>
      <c r="Q96" s="77"/>
    </row>
    <row r="97" spans="1:17" s="198" customFormat="1" ht="69.75" customHeight="1">
      <c r="A97" s="173" t="s">
        <v>20</v>
      </c>
      <c r="B97" s="173" t="s">
        <v>57</v>
      </c>
      <c r="C97" s="173" t="s">
        <v>13</v>
      </c>
      <c r="D97" s="173"/>
      <c r="E97" s="174" t="s">
        <v>81</v>
      </c>
      <c r="F97" s="174" t="s">
        <v>164</v>
      </c>
      <c r="G97" s="173" t="s">
        <v>50</v>
      </c>
      <c r="H97" s="173" t="s">
        <v>53</v>
      </c>
      <c r="I97" s="173" t="s">
        <v>63</v>
      </c>
      <c r="J97" s="221"/>
      <c r="K97" s="222"/>
      <c r="L97" s="218">
        <f>L98+L101</f>
        <v>39869.9</v>
      </c>
      <c r="M97" s="196">
        <f>M98+M101+M99+M100</f>
        <v>24666</v>
      </c>
      <c r="N97" s="196">
        <f>N98+N101+N99+N100</f>
        <v>12590.3</v>
      </c>
      <c r="O97" s="270">
        <f t="shared" si="6"/>
        <v>31.578458937694847</v>
      </c>
      <c r="P97" s="270">
        <f t="shared" si="5"/>
        <v>51.043136300981104</v>
      </c>
      <c r="Q97" s="197"/>
    </row>
    <row r="98" spans="1:17" s="76" customFormat="1" ht="65.25" customHeight="1">
      <c r="A98" s="451" t="s">
        <v>20</v>
      </c>
      <c r="B98" s="451" t="s">
        <v>57</v>
      </c>
      <c r="C98" s="451" t="s">
        <v>13</v>
      </c>
      <c r="D98" s="451" t="s">
        <v>8</v>
      </c>
      <c r="E98" s="474" t="s">
        <v>82</v>
      </c>
      <c r="F98" s="449" t="s">
        <v>164</v>
      </c>
      <c r="G98" s="451" t="s">
        <v>50</v>
      </c>
      <c r="H98" s="451" t="s">
        <v>53</v>
      </c>
      <c r="I98" s="451" t="s">
        <v>63</v>
      </c>
      <c r="J98" s="205" t="s">
        <v>208</v>
      </c>
      <c r="K98" s="182" t="s">
        <v>102</v>
      </c>
      <c r="L98" s="207">
        <v>39869.9</v>
      </c>
      <c r="M98" s="191">
        <v>20183.5</v>
      </c>
      <c r="N98" s="191">
        <v>10395.5</v>
      </c>
      <c r="O98" s="270">
        <f t="shared" si="6"/>
        <v>26.073554235149825</v>
      </c>
      <c r="P98" s="270">
        <f t="shared" si="5"/>
        <v>51.50494215572125</v>
      </c>
      <c r="Q98" s="77"/>
    </row>
    <row r="99" spans="1:17" s="76" customFormat="1" ht="39.75" customHeight="1">
      <c r="A99" s="453"/>
      <c r="B99" s="453"/>
      <c r="C99" s="453"/>
      <c r="D99" s="453"/>
      <c r="E99" s="475"/>
      <c r="F99" s="454"/>
      <c r="G99" s="453"/>
      <c r="H99" s="453"/>
      <c r="I99" s="453"/>
      <c r="J99" s="205" t="s">
        <v>208</v>
      </c>
      <c r="K99" s="182" t="s">
        <v>437</v>
      </c>
      <c r="L99" s="207">
        <v>0</v>
      </c>
      <c r="M99" s="191">
        <v>225</v>
      </c>
      <c r="N99" s="191">
        <v>206.8</v>
      </c>
      <c r="O99" s="270"/>
      <c r="P99" s="270">
        <f>N99/M99*100</f>
        <v>91.91111111111113</v>
      </c>
      <c r="Q99" s="77"/>
    </row>
    <row r="100" spans="1:17" s="76" customFormat="1" ht="38.25" customHeight="1">
      <c r="A100" s="452"/>
      <c r="B100" s="452"/>
      <c r="C100" s="452"/>
      <c r="D100" s="452"/>
      <c r="E100" s="476"/>
      <c r="F100" s="450"/>
      <c r="G100" s="452"/>
      <c r="H100" s="452"/>
      <c r="I100" s="452"/>
      <c r="J100" s="205" t="s">
        <v>208</v>
      </c>
      <c r="K100" s="182" t="s">
        <v>438</v>
      </c>
      <c r="L100" s="207">
        <v>0</v>
      </c>
      <c r="M100" s="191">
        <v>4257.5</v>
      </c>
      <c r="N100" s="191">
        <v>1988</v>
      </c>
      <c r="O100" s="270"/>
      <c r="P100" s="270">
        <f>N100/M100*100</f>
        <v>46.694069289489136</v>
      </c>
      <c r="Q100" s="77"/>
    </row>
    <row r="101" spans="1:16" s="366" customFormat="1" ht="52.5" customHeight="1">
      <c r="A101" s="372" t="s">
        <v>20</v>
      </c>
      <c r="B101" s="372" t="s">
        <v>57</v>
      </c>
      <c r="C101" s="372" t="s">
        <v>13</v>
      </c>
      <c r="D101" s="372" t="s">
        <v>7</v>
      </c>
      <c r="E101" s="343" t="s">
        <v>205</v>
      </c>
      <c r="F101" s="343" t="s">
        <v>164</v>
      </c>
      <c r="G101" s="190" t="s">
        <v>50</v>
      </c>
      <c r="H101" s="190" t="s">
        <v>53</v>
      </c>
      <c r="I101" s="190" t="s">
        <v>63</v>
      </c>
      <c r="J101" s="187" t="s">
        <v>209</v>
      </c>
      <c r="K101" s="181" t="s">
        <v>83</v>
      </c>
      <c r="L101" s="191"/>
      <c r="M101" s="191">
        <v>0</v>
      </c>
      <c r="N101" s="191">
        <v>0</v>
      </c>
      <c r="O101" s="350"/>
      <c r="P101" s="350"/>
    </row>
    <row r="102" spans="1:17" s="76" customFormat="1" ht="30" customHeight="1">
      <c r="A102" s="472" t="s">
        <v>20</v>
      </c>
      <c r="B102" s="472" t="s">
        <v>62</v>
      </c>
      <c r="C102" s="472"/>
      <c r="D102" s="472"/>
      <c r="E102" s="470" t="s">
        <v>112</v>
      </c>
      <c r="F102" s="166" t="s">
        <v>30</v>
      </c>
      <c r="G102" s="170"/>
      <c r="H102" s="170"/>
      <c r="I102" s="170"/>
      <c r="J102" s="223"/>
      <c r="K102" s="224"/>
      <c r="L102" s="199">
        <f aca="true" t="shared" si="7" ref="L102:N103">L103</f>
        <v>73859.3</v>
      </c>
      <c r="M102" s="199">
        <f t="shared" si="7"/>
        <v>77951</v>
      </c>
      <c r="N102" s="199">
        <f t="shared" si="7"/>
        <v>31739.9</v>
      </c>
      <c r="O102" s="272">
        <f>N102/L102*100</f>
        <v>42.973464411387596</v>
      </c>
      <c r="P102" s="272">
        <f t="shared" si="5"/>
        <v>40.71775859193596</v>
      </c>
      <c r="Q102" s="77"/>
    </row>
    <row r="103" spans="1:17" s="76" customFormat="1" ht="30.75" customHeight="1">
      <c r="A103" s="473"/>
      <c r="B103" s="473"/>
      <c r="C103" s="473"/>
      <c r="D103" s="473"/>
      <c r="E103" s="471"/>
      <c r="F103" s="169" t="s">
        <v>164</v>
      </c>
      <c r="G103" s="170" t="s">
        <v>50</v>
      </c>
      <c r="H103" s="170"/>
      <c r="I103" s="170"/>
      <c r="J103" s="170"/>
      <c r="K103" s="224"/>
      <c r="L103" s="225">
        <f t="shared" si="7"/>
        <v>73859.3</v>
      </c>
      <c r="M103" s="225">
        <f t="shared" si="7"/>
        <v>77951</v>
      </c>
      <c r="N103" s="225">
        <f t="shared" si="7"/>
        <v>31739.9</v>
      </c>
      <c r="O103" s="272">
        <f>N103/L103*100</f>
        <v>42.973464411387596</v>
      </c>
      <c r="P103" s="272">
        <f t="shared" si="5"/>
        <v>40.71775859193596</v>
      </c>
      <c r="Q103" s="226"/>
    </row>
    <row r="104" spans="1:17" s="198" customFormat="1" ht="99.75" customHeight="1">
      <c r="A104" s="173" t="s">
        <v>20</v>
      </c>
      <c r="B104" s="173" t="s">
        <v>62</v>
      </c>
      <c r="C104" s="173" t="s">
        <v>20</v>
      </c>
      <c r="D104" s="173"/>
      <c r="E104" s="174" t="s">
        <v>84</v>
      </c>
      <c r="F104" s="174" t="s">
        <v>164</v>
      </c>
      <c r="G104" s="173" t="s">
        <v>50</v>
      </c>
      <c r="H104" s="173" t="s">
        <v>53</v>
      </c>
      <c r="I104" s="173" t="s">
        <v>13</v>
      </c>
      <c r="J104" s="173"/>
      <c r="K104" s="195"/>
      <c r="L104" s="227">
        <f>L105+L106+L109+L110+L111+L112+L108+L113</f>
        <v>73859.3</v>
      </c>
      <c r="M104" s="227">
        <f>M105+M106+M109+M110+M111+M112+M108</f>
        <v>77951</v>
      </c>
      <c r="N104" s="227">
        <f>N105+N106+N109+N110+N111+N112+N108</f>
        <v>31739.9</v>
      </c>
      <c r="O104" s="270">
        <f>N104/L104*100</f>
        <v>42.973464411387596</v>
      </c>
      <c r="P104" s="270">
        <f t="shared" si="5"/>
        <v>40.71775859193596</v>
      </c>
      <c r="Q104" s="228"/>
    </row>
    <row r="105" spans="1:16" s="366" customFormat="1" ht="93.75" customHeight="1">
      <c r="A105" s="477" t="s">
        <v>20</v>
      </c>
      <c r="B105" s="480">
        <v>5</v>
      </c>
      <c r="C105" s="477" t="s">
        <v>20</v>
      </c>
      <c r="D105" s="527">
        <v>1</v>
      </c>
      <c r="E105" s="474" t="s">
        <v>353</v>
      </c>
      <c r="F105" s="474" t="s">
        <v>164</v>
      </c>
      <c r="G105" s="351" t="s">
        <v>50</v>
      </c>
      <c r="H105" s="351" t="s">
        <v>53</v>
      </c>
      <c r="I105" s="351" t="s">
        <v>13</v>
      </c>
      <c r="J105" s="187" t="s">
        <v>210</v>
      </c>
      <c r="K105" s="181" t="s">
        <v>54</v>
      </c>
      <c r="L105" s="191">
        <v>35.3</v>
      </c>
      <c r="M105" s="191">
        <v>35.3</v>
      </c>
      <c r="N105" s="191">
        <v>16.9</v>
      </c>
      <c r="O105" s="350">
        <f>N105/L105*100</f>
        <v>47.875354107648725</v>
      </c>
      <c r="P105" s="350">
        <f t="shared" si="5"/>
        <v>47.875354107648725</v>
      </c>
    </row>
    <row r="106" spans="1:16" s="366" customFormat="1" ht="104.25" customHeight="1">
      <c r="A106" s="479"/>
      <c r="B106" s="481"/>
      <c r="C106" s="479"/>
      <c r="D106" s="528"/>
      <c r="E106" s="476"/>
      <c r="F106" s="476"/>
      <c r="G106" s="351" t="s">
        <v>50</v>
      </c>
      <c r="H106" s="351" t="s">
        <v>53</v>
      </c>
      <c r="I106" s="351" t="s">
        <v>13</v>
      </c>
      <c r="J106" s="187" t="s">
        <v>211</v>
      </c>
      <c r="K106" s="181" t="s">
        <v>54</v>
      </c>
      <c r="L106" s="191">
        <v>1666.7</v>
      </c>
      <c r="M106" s="191">
        <v>1666.7</v>
      </c>
      <c r="N106" s="191">
        <v>1664</v>
      </c>
      <c r="O106" s="350">
        <f>N106/L106*100</f>
        <v>99.8380032399352</v>
      </c>
      <c r="P106" s="350">
        <f t="shared" si="5"/>
        <v>99.8380032399352</v>
      </c>
    </row>
    <row r="107" spans="1:19" s="353" customFormat="1" ht="104.25" customHeight="1">
      <c r="A107" s="354">
        <v>1</v>
      </c>
      <c r="B107" s="355">
        <v>5</v>
      </c>
      <c r="C107" s="354">
        <v>1</v>
      </c>
      <c r="D107" s="356">
        <v>1</v>
      </c>
      <c r="E107" s="339" t="s">
        <v>425</v>
      </c>
      <c r="F107" s="357" t="s">
        <v>166</v>
      </c>
      <c r="G107" s="351" t="s">
        <v>50</v>
      </c>
      <c r="H107" s="351" t="s">
        <v>53</v>
      </c>
      <c r="I107" s="351" t="s">
        <v>13</v>
      </c>
      <c r="J107" s="205" t="s">
        <v>210</v>
      </c>
      <c r="K107" s="182" t="s">
        <v>54</v>
      </c>
      <c r="L107" s="359"/>
      <c r="M107" s="181"/>
      <c r="N107" s="191"/>
      <c r="O107" s="191"/>
      <c r="P107" s="374"/>
      <c r="Q107" s="375"/>
      <c r="R107" s="358"/>
      <c r="S107" s="352"/>
    </row>
    <row r="108" spans="1:19" s="353" customFormat="1" ht="104.25" customHeight="1">
      <c r="A108" s="179" t="s">
        <v>20</v>
      </c>
      <c r="B108" s="340">
        <v>5</v>
      </c>
      <c r="C108" s="179" t="s">
        <v>20</v>
      </c>
      <c r="D108" s="239">
        <v>2</v>
      </c>
      <c r="E108" s="160" t="s">
        <v>426</v>
      </c>
      <c r="F108" s="243" t="s">
        <v>427</v>
      </c>
      <c r="G108" s="229" t="s">
        <v>50</v>
      </c>
      <c r="H108" s="229" t="s">
        <v>53</v>
      </c>
      <c r="I108" s="229" t="s">
        <v>13</v>
      </c>
      <c r="J108" s="205" t="s">
        <v>113</v>
      </c>
      <c r="K108" s="205" t="s">
        <v>54</v>
      </c>
      <c r="L108" s="207">
        <v>5222.4</v>
      </c>
      <c r="M108" s="191">
        <v>3184.5</v>
      </c>
      <c r="N108" s="191">
        <v>2909.6</v>
      </c>
      <c r="O108" s="350">
        <f>N108/L108*100</f>
        <v>55.713848039215684</v>
      </c>
      <c r="P108" s="350">
        <f>N108/M108*100</f>
        <v>91.36756162662898</v>
      </c>
      <c r="Q108" s="358"/>
      <c r="R108" s="358"/>
      <c r="S108" s="352"/>
    </row>
    <row r="109" spans="1:17" s="366" customFormat="1" ht="129" customHeight="1">
      <c r="A109" s="372" t="s">
        <v>20</v>
      </c>
      <c r="B109" s="372">
        <v>5</v>
      </c>
      <c r="C109" s="372" t="s">
        <v>20</v>
      </c>
      <c r="D109" s="372">
        <v>2</v>
      </c>
      <c r="E109" s="343" t="s">
        <v>354</v>
      </c>
      <c r="F109" s="219" t="s">
        <v>164</v>
      </c>
      <c r="G109" s="351" t="s">
        <v>50</v>
      </c>
      <c r="H109" s="351" t="s">
        <v>53</v>
      </c>
      <c r="I109" s="351" t="s">
        <v>13</v>
      </c>
      <c r="J109" s="187" t="s">
        <v>113</v>
      </c>
      <c r="K109" s="181" t="s">
        <v>54</v>
      </c>
      <c r="L109" s="191"/>
      <c r="M109" s="191"/>
      <c r="N109" s="191"/>
      <c r="O109" s="350"/>
      <c r="P109" s="350"/>
      <c r="Q109" s="233"/>
    </row>
    <row r="110" spans="1:17" s="366" customFormat="1" ht="40.5" customHeight="1">
      <c r="A110" s="477" t="s">
        <v>20</v>
      </c>
      <c r="B110" s="477">
        <v>5</v>
      </c>
      <c r="C110" s="477" t="s">
        <v>20</v>
      </c>
      <c r="D110" s="477">
        <v>5</v>
      </c>
      <c r="E110" s="474" t="s">
        <v>366</v>
      </c>
      <c r="F110" s="474" t="s">
        <v>164</v>
      </c>
      <c r="G110" s="351" t="s">
        <v>50</v>
      </c>
      <c r="H110" s="351" t="s">
        <v>53</v>
      </c>
      <c r="I110" s="351" t="s">
        <v>13</v>
      </c>
      <c r="J110" s="187" t="s">
        <v>355</v>
      </c>
      <c r="K110" s="181" t="s">
        <v>54</v>
      </c>
      <c r="L110" s="191">
        <v>231.8</v>
      </c>
      <c r="M110" s="191">
        <v>1980.1</v>
      </c>
      <c r="N110" s="191">
        <v>1980</v>
      </c>
      <c r="O110" s="350">
        <f>N110/L110*100</f>
        <v>854.1846419327006</v>
      </c>
      <c r="P110" s="350">
        <f t="shared" si="5"/>
        <v>99.99494975001262</v>
      </c>
      <c r="Q110" s="233"/>
    </row>
    <row r="111" spans="1:17" s="366" customFormat="1" ht="40.5" customHeight="1">
      <c r="A111" s="478"/>
      <c r="B111" s="478"/>
      <c r="C111" s="478"/>
      <c r="D111" s="478"/>
      <c r="E111" s="475"/>
      <c r="F111" s="475"/>
      <c r="G111" s="351" t="s">
        <v>50</v>
      </c>
      <c r="H111" s="351" t="s">
        <v>53</v>
      </c>
      <c r="I111" s="351" t="s">
        <v>13</v>
      </c>
      <c r="J111" s="187" t="s">
        <v>356</v>
      </c>
      <c r="K111" s="181" t="s">
        <v>54</v>
      </c>
      <c r="L111" s="191">
        <v>6899.2</v>
      </c>
      <c r="M111" s="191">
        <v>59052.9</v>
      </c>
      <c r="N111" s="191">
        <v>24683.5</v>
      </c>
      <c r="O111" s="350">
        <f>N111/L111*100</f>
        <v>357.7733650278293</v>
      </c>
      <c r="P111" s="350">
        <f t="shared" si="5"/>
        <v>41.798963302394974</v>
      </c>
      <c r="Q111" s="233"/>
    </row>
    <row r="112" spans="1:17" s="366" customFormat="1" ht="36.75" customHeight="1">
      <c r="A112" s="478"/>
      <c r="B112" s="478"/>
      <c r="C112" s="478"/>
      <c r="D112" s="478"/>
      <c r="E112" s="475"/>
      <c r="F112" s="476"/>
      <c r="G112" s="351" t="s">
        <v>50</v>
      </c>
      <c r="H112" s="351" t="s">
        <v>53</v>
      </c>
      <c r="I112" s="351" t="s">
        <v>13</v>
      </c>
      <c r="J112" s="187" t="s">
        <v>357</v>
      </c>
      <c r="K112" s="181" t="s">
        <v>54</v>
      </c>
      <c r="L112" s="191">
        <v>0</v>
      </c>
      <c r="M112" s="191">
        <v>12031.5</v>
      </c>
      <c r="N112" s="191">
        <v>485.9</v>
      </c>
      <c r="O112" s="350"/>
      <c r="P112" s="350">
        <f t="shared" si="5"/>
        <v>4.038565432406599</v>
      </c>
      <c r="Q112" s="233"/>
    </row>
    <row r="113" spans="1:17" s="366" customFormat="1" ht="36.75" customHeight="1">
      <c r="A113" s="479"/>
      <c r="B113" s="479"/>
      <c r="C113" s="479"/>
      <c r="D113" s="479"/>
      <c r="E113" s="476"/>
      <c r="F113" s="365"/>
      <c r="G113" s="351" t="s">
        <v>50</v>
      </c>
      <c r="H113" s="351" t="s">
        <v>53</v>
      </c>
      <c r="I113" s="351" t="s">
        <v>13</v>
      </c>
      <c r="J113" s="187" t="s">
        <v>433</v>
      </c>
      <c r="K113" s="181" t="s">
        <v>54</v>
      </c>
      <c r="L113" s="191">
        <v>59803.9</v>
      </c>
      <c r="M113" s="191">
        <v>0</v>
      </c>
      <c r="N113" s="191">
        <v>0</v>
      </c>
      <c r="O113" s="350">
        <f aca="true" t="shared" si="8" ref="O113:O118">N113/L113*100</f>
        <v>0</v>
      </c>
      <c r="P113" s="350"/>
      <c r="Q113" s="233"/>
    </row>
    <row r="114" spans="1:16" s="233" customFormat="1" ht="45.75" customHeight="1">
      <c r="A114" s="531" t="s">
        <v>20</v>
      </c>
      <c r="B114" s="531" t="s">
        <v>64</v>
      </c>
      <c r="C114" s="531"/>
      <c r="D114" s="531"/>
      <c r="E114" s="534" t="s">
        <v>128</v>
      </c>
      <c r="F114" s="166" t="s">
        <v>30</v>
      </c>
      <c r="G114" s="230"/>
      <c r="H114" s="167"/>
      <c r="I114" s="167"/>
      <c r="J114" s="230"/>
      <c r="K114" s="231"/>
      <c r="L114" s="261">
        <f>L115+L116</f>
        <v>14413.900000000001</v>
      </c>
      <c r="M114" s="232">
        <f>M115+M116</f>
        <v>20783.800000000003</v>
      </c>
      <c r="N114" s="232">
        <f>N115+N116</f>
        <v>5998.000000000001</v>
      </c>
      <c r="O114" s="272">
        <f t="shared" si="8"/>
        <v>41.61261005002117</v>
      </c>
      <c r="P114" s="272">
        <f t="shared" si="5"/>
        <v>28.859015194526506</v>
      </c>
    </row>
    <row r="115" spans="1:17" s="83" customFormat="1" ht="29.25" customHeight="1">
      <c r="A115" s="532"/>
      <c r="B115" s="532">
        <v>6</v>
      </c>
      <c r="C115" s="532"/>
      <c r="D115" s="532"/>
      <c r="E115" s="535"/>
      <c r="F115" s="169" t="s">
        <v>164</v>
      </c>
      <c r="G115" s="230">
        <v>941</v>
      </c>
      <c r="H115" s="167"/>
      <c r="I115" s="167"/>
      <c r="J115" s="230"/>
      <c r="K115" s="231"/>
      <c r="L115" s="262">
        <f>L117+L125+L126+L127+L128+L129+L130+L135+L136+L137</f>
        <v>14383.900000000001</v>
      </c>
      <c r="M115" s="234">
        <f>M117+M125+M126+M127+M128+M129+M130+M135+M136+M137+M119</f>
        <v>20200.000000000004</v>
      </c>
      <c r="N115" s="234">
        <f>N117+N125+N126+N127+N128+N129+N130+N135+N136+N137</f>
        <v>5876.200000000001</v>
      </c>
      <c r="O115" s="272">
        <f t="shared" si="8"/>
        <v>40.85261994313086</v>
      </c>
      <c r="P115" s="272">
        <f t="shared" si="5"/>
        <v>29.09009900990099</v>
      </c>
      <c r="Q115" s="81"/>
    </row>
    <row r="116" spans="1:17" s="83" customFormat="1" ht="54" customHeight="1">
      <c r="A116" s="533"/>
      <c r="B116" s="533"/>
      <c r="C116" s="533"/>
      <c r="D116" s="533"/>
      <c r="E116" s="536"/>
      <c r="F116" s="169" t="s">
        <v>346</v>
      </c>
      <c r="G116" s="230">
        <v>938</v>
      </c>
      <c r="H116" s="167"/>
      <c r="I116" s="167"/>
      <c r="J116" s="230"/>
      <c r="K116" s="231"/>
      <c r="L116" s="262">
        <f>L131+L134+L138+L132+L139+L133</f>
        <v>30</v>
      </c>
      <c r="M116" s="234">
        <f>M131+M134+M138+M132+M139</f>
        <v>583.8</v>
      </c>
      <c r="N116" s="234">
        <f>N131+N134+N138+N132+N139</f>
        <v>121.8</v>
      </c>
      <c r="O116" s="272">
        <f t="shared" si="8"/>
        <v>405.99999999999994</v>
      </c>
      <c r="P116" s="272">
        <f t="shared" si="5"/>
        <v>20.863309352517987</v>
      </c>
      <c r="Q116" s="81"/>
    </row>
    <row r="117" spans="1:17" s="76" customFormat="1" ht="72" customHeight="1">
      <c r="A117" s="235" t="s">
        <v>20</v>
      </c>
      <c r="B117" s="236">
        <v>6</v>
      </c>
      <c r="C117" s="237" t="s">
        <v>20</v>
      </c>
      <c r="D117" s="236"/>
      <c r="E117" s="238" t="s">
        <v>85</v>
      </c>
      <c r="F117" s="160" t="s">
        <v>164</v>
      </c>
      <c r="G117" s="236">
        <v>941</v>
      </c>
      <c r="H117" s="179" t="s">
        <v>53</v>
      </c>
      <c r="I117" s="179" t="s">
        <v>53</v>
      </c>
      <c r="J117" s="236"/>
      <c r="K117" s="239"/>
      <c r="L117" s="240">
        <f>L118+L120+L121+L122+L123+L124</f>
        <v>2827.2</v>
      </c>
      <c r="M117" s="240">
        <f>M118+M120+M121+M122+M123+M124</f>
        <v>6838.8</v>
      </c>
      <c r="N117" s="240">
        <f>N118+N120+N121+N122+N123+N124</f>
        <v>5307</v>
      </c>
      <c r="O117" s="270">
        <f t="shared" si="8"/>
        <v>187.71222410865875</v>
      </c>
      <c r="P117" s="270">
        <f t="shared" si="5"/>
        <v>77.60133356729251</v>
      </c>
      <c r="Q117" s="81"/>
    </row>
    <row r="118" spans="1:17" s="76" customFormat="1" ht="29.25" customHeight="1">
      <c r="A118" s="486" t="s">
        <v>20</v>
      </c>
      <c r="B118" s="484">
        <v>6</v>
      </c>
      <c r="C118" s="451" t="s">
        <v>20</v>
      </c>
      <c r="D118" s="484">
        <v>1</v>
      </c>
      <c r="E118" s="482" t="s">
        <v>85</v>
      </c>
      <c r="F118" s="449" t="s">
        <v>164</v>
      </c>
      <c r="G118" s="236">
        <v>941</v>
      </c>
      <c r="H118" s="235" t="s">
        <v>53</v>
      </c>
      <c r="I118" s="235" t="s">
        <v>53</v>
      </c>
      <c r="J118" s="241" t="s">
        <v>86</v>
      </c>
      <c r="K118" s="239">
        <v>621</v>
      </c>
      <c r="L118" s="263">
        <v>2704.1</v>
      </c>
      <c r="M118" s="240">
        <v>3329.1</v>
      </c>
      <c r="N118" s="240">
        <v>2865.1</v>
      </c>
      <c r="O118" s="270">
        <f t="shared" si="8"/>
        <v>105.95392182241781</v>
      </c>
      <c r="P118" s="270">
        <f t="shared" si="5"/>
        <v>86.06229911988224</v>
      </c>
      <c r="Q118" s="242"/>
    </row>
    <row r="119" spans="1:17" s="76" customFormat="1" ht="29.25" customHeight="1">
      <c r="A119" s="541"/>
      <c r="B119" s="537"/>
      <c r="C119" s="453"/>
      <c r="D119" s="537"/>
      <c r="E119" s="538"/>
      <c r="F119" s="454"/>
      <c r="G119" s="361">
        <v>941</v>
      </c>
      <c r="H119" s="360" t="s">
        <v>53</v>
      </c>
      <c r="I119" s="360" t="s">
        <v>53</v>
      </c>
      <c r="J119" s="241" t="s">
        <v>436</v>
      </c>
      <c r="K119" s="239">
        <v>621</v>
      </c>
      <c r="L119" s="263">
        <v>0</v>
      </c>
      <c r="M119" s="240">
        <v>59</v>
      </c>
      <c r="N119" s="240">
        <v>0</v>
      </c>
      <c r="O119" s="270"/>
      <c r="P119" s="270"/>
      <c r="Q119" s="242"/>
    </row>
    <row r="120" spans="1:17" s="76" customFormat="1" ht="33" customHeight="1">
      <c r="A120" s="541"/>
      <c r="B120" s="537"/>
      <c r="C120" s="453"/>
      <c r="D120" s="537"/>
      <c r="E120" s="538"/>
      <c r="F120" s="454"/>
      <c r="G120" s="236">
        <v>941</v>
      </c>
      <c r="H120" s="235" t="s">
        <v>53</v>
      </c>
      <c r="I120" s="235" t="s">
        <v>53</v>
      </c>
      <c r="J120" s="241" t="s">
        <v>358</v>
      </c>
      <c r="K120" s="239">
        <v>622</v>
      </c>
      <c r="L120" s="263">
        <v>0</v>
      </c>
      <c r="M120" s="240"/>
      <c r="N120" s="240"/>
      <c r="O120" s="270"/>
      <c r="P120" s="270"/>
      <c r="Q120" s="242"/>
    </row>
    <row r="121" spans="1:17" s="76" customFormat="1" ht="31.5" customHeight="1">
      <c r="A121" s="487"/>
      <c r="B121" s="485"/>
      <c r="C121" s="452"/>
      <c r="D121" s="485"/>
      <c r="E121" s="483"/>
      <c r="F121" s="450"/>
      <c r="G121" s="236">
        <v>941</v>
      </c>
      <c r="H121" s="235" t="s">
        <v>53</v>
      </c>
      <c r="I121" s="235" t="s">
        <v>53</v>
      </c>
      <c r="J121" s="241" t="s">
        <v>87</v>
      </c>
      <c r="K121" s="239">
        <v>620</v>
      </c>
      <c r="L121" s="263">
        <v>0</v>
      </c>
      <c r="M121" s="240">
        <v>975.2</v>
      </c>
      <c r="N121" s="240">
        <v>650</v>
      </c>
      <c r="O121" s="270"/>
      <c r="P121" s="270">
        <f t="shared" si="5"/>
        <v>66.65299425758818</v>
      </c>
      <c r="Q121" s="242"/>
    </row>
    <row r="122" spans="1:17" s="76" customFormat="1" ht="48.75" customHeight="1">
      <c r="A122" s="235" t="s">
        <v>20</v>
      </c>
      <c r="B122" s="236">
        <v>6</v>
      </c>
      <c r="C122" s="179" t="s">
        <v>20</v>
      </c>
      <c r="D122" s="236">
        <v>2</v>
      </c>
      <c r="E122" s="243" t="s">
        <v>71</v>
      </c>
      <c r="F122" s="160" t="s">
        <v>164</v>
      </c>
      <c r="G122" s="236">
        <v>941</v>
      </c>
      <c r="H122" s="235" t="s">
        <v>53</v>
      </c>
      <c r="I122" s="235" t="s">
        <v>53</v>
      </c>
      <c r="J122" s="241" t="s">
        <v>359</v>
      </c>
      <c r="K122" s="239">
        <v>620</v>
      </c>
      <c r="L122" s="263">
        <v>90.1</v>
      </c>
      <c r="M122" s="240">
        <v>90.1</v>
      </c>
      <c r="N122" s="240">
        <v>45</v>
      </c>
      <c r="O122" s="270">
        <f>N122/L122*100</f>
        <v>49.94450610432853</v>
      </c>
      <c r="P122" s="270">
        <f t="shared" si="5"/>
        <v>49.94450610432853</v>
      </c>
      <c r="Q122" s="242"/>
    </row>
    <row r="123" spans="1:17" s="76" customFormat="1" ht="32.25" customHeight="1">
      <c r="A123" s="486" t="s">
        <v>20</v>
      </c>
      <c r="B123" s="484">
        <v>6</v>
      </c>
      <c r="C123" s="451" t="s">
        <v>20</v>
      </c>
      <c r="D123" s="484">
        <v>3</v>
      </c>
      <c r="E123" s="539" t="s">
        <v>88</v>
      </c>
      <c r="F123" s="449" t="s">
        <v>164</v>
      </c>
      <c r="G123" s="244">
        <v>941</v>
      </c>
      <c r="H123" s="245" t="s">
        <v>53</v>
      </c>
      <c r="I123" s="245" t="s">
        <v>53</v>
      </c>
      <c r="J123" s="246" t="s">
        <v>89</v>
      </c>
      <c r="K123" s="247">
        <v>620</v>
      </c>
      <c r="L123" s="264">
        <v>0</v>
      </c>
      <c r="M123" s="248">
        <v>2416.1</v>
      </c>
      <c r="N123" s="248">
        <v>1729.6</v>
      </c>
      <c r="O123" s="270"/>
      <c r="P123" s="270">
        <f t="shared" si="5"/>
        <v>71.5864409585696</v>
      </c>
      <c r="Q123" s="242"/>
    </row>
    <row r="124" spans="1:17" s="76" customFormat="1" ht="51" customHeight="1">
      <c r="A124" s="487"/>
      <c r="B124" s="485"/>
      <c r="C124" s="452"/>
      <c r="D124" s="485"/>
      <c r="E124" s="540"/>
      <c r="F124" s="450"/>
      <c r="G124" s="236">
        <v>941</v>
      </c>
      <c r="H124" s="235" t="s">
        <v>53</v>
      </c>
      <c r="I124" s="235" t="s">
        <v>53</v>
      </c>
      <c r="J124" s="241" t="s">
        <v>90</v>
      </c>
      <c r="K124" s="249">
        <v>620</v>
      </c>
      <c r="L124" s="263">
        <v>33</v>
      </c>
      <c r="M124" s="240">
        <v>28.3</v>
      </c>
      <c r="N124" s="240">
        <v>17.3</v>
      </c>
      <c r="O124" s="270">
        <f>N124/L124*100</f>
        <v>52.42424242424243</v>
      </c>
      <c r="P124" s="270">
        <f t="shared" si="5"/>
        <v>61.130742049469966</v>
      </c>
      <c r="Q124" s="242"/>
    </row>
    <row r="125" spans="1:17" s="76" customFormat="1" ht="24.75" customHeight="1">
      <c r="A125" s="486" t="s">
        <v>20</v>
      </c>
      <c r="B125" s="484">
        <v>6</v>
      </c>
      <c r="C125" s="451" t="s">
        <v>13</v>
      </c>
      <c r="D125" s="484"/>
      <c r="E125" s="482" t="s">
        <v>91</v>
      </c>
      <c r="F125" s="449" t="s">
        <v>164</v>
      </c>
      <c r="G125" s="250">
        <v>941</v>
      </c>
      <c r="H125" s="251" t="s">
        <v>53</v>
      </c>
      <c r="I125" s="251" t="s">
        <v>53</v>
      </c>
      <c r="J125" s="246" t="s">
        <v>92</v>
      </c>
      <c r="K125" s="247">
        <v>320</v>
      </c>
      <c r="L125" s="264">
        <v>5371.5</v>
      </c>
      <c r="M125" s="248">
        <v>4321.5</v>
      </c>
      <c r="N125" s="248">
        <v>10.8</v>
      </c>
      <c r="O125" s="270"/>
      <c r="P125" s="270">
        <f t="shared" si="5"/>
        <v>0.24991322457480042</v>
      </c>
      <c r="Q125" s="242"/>
    </row>
    <row r="126" spans="1:37" s="76" customFormat="1" ht="66" customHeight="1">
      <c r="A126" s="487"/>
      <c r="B126" s="485"/>
      <c r="C126" s="452"/>
      <c r="D126" s="485"/>
      <c r="E126" s="483"/>
      <c r="F126" s="450"/>
      <c r="G126" s="236">
        <v>941</v>
      </c>
      <c r="H126" s="235" t="s">
        <v>53</v>
      </c>
      <c r="I126" s="235" t="s">
        <v>53</v>
      </c>
      <c r="J126" s="235" t="s">
        <v>93</v>
      </c>
      <c r="K126" s="239" t="s">
        <v>442</v>
      </c>
      <c r="L126" s="263">
        <v>55</v>
      </c>
      <c r="M126" s="240">
        <v>55</v>
      </c>
      <c r="N126" s="240">
        <v>0</v>
      </c>
      <c r="O126" s="270">
        <f>N126/L126*100</f>
        <v>0</v>
      </c>
      <c r="P126" s="270">
        <f t="shared" si="5"/>
        <v>0</v>
      </c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</row>
    <row r="127" spans="1:17" s="76" customFormat="1" ht="39.75" customHeight="1">
      <c r="A127" s="488" t="s">
        <v>20</v>
      </c>
      <c r="B127" s="488">
        <v>6</v>
      </c>
      <c r="C127" s="488" t="s">
        <v>74</v>
      </c>
      <c r="D127" s="488"/>
      <c r="E127" s="490" t="s">
        <v>94</v>
      </c>
      <c r="F127" s="449" t="s">
        <v>360</v>
      </c>
      <c r="G127" s="253">
        <v>941</v>
      </c>
      <c r="H127" s="254" t="s">
        <v>53</v>
      </c>
      <c r="I127" s="254" t="s">
        <v>53</v>
      </c>
      <c r="J127" s="255" t="s">
        <v>95</v>
      </c>
      <c r="K127" s="249" t="s">
        <v>96</v>
      </c>
      <c r="L127" s="263">
        <v>6048</v>
      </c>
      <c r="M127" s="240">
        <v>7098.1</v>
      </c>
      <c r="N127" s="240">
        <v>0</v>
      </c>
      <c r="O127" s="270"/>
      <c r="P127" s="270">
        <f t="shared" si="5"/>
        <v>0</v>
      </c>
      <c r="Q127" s="77"/>
    </row>
    <row r="128" spans="1:17" s="76" customFormat="1" ht="47.25" customHeight="1">
      <c r="A128" s="493"/>
      <c r="B128" s="493"/>
      <c r="C128" s="493"/>
      <c r="D128" s="493"/>
      <c r="E128" s="491"/>
      <c r="F128" s="454"/>
      <c r="G128" s="253">
        <v>941</v>
      </c>
      <c r="H128" s="254" t="s">
        <v>53</v>
      </c>
      <c r="I128" s="254" t="s">
        <v>53</v>
      </c>
      <c r="J128" s="255" t="s">
        <v>97</v>
      </c>
      <c r="K128" s="249" t="s">
        <v>428</v>
      </c>
      <c r="L128" s="264">
        <v>77.2</v>
      </c>
      <c r="M128" s="376">
        <v>81.9</v>
      </c>
      <c r="N128" s="248">
        <v>0</v>
      </c>
      <c r="O128" s="270">
        <f>N128/L128*100</f>
        <v>0</v>
      </c>
      <c r="P128" s="270">
        <f t="shared" si="5"/>
        <v>0</v>
      </c>
      <c r="Q128" s="77"/>
    </row>
    <row r="129" spans="1:17" s="76" customFormat="1" ht="33.75" customHeight="1">
      <c r="A129" s="493"/>
      <c r="B129" s="493"/>
      <c r="C129" s="493"/>
      <c r="D129" s="493"/>
      <c r="E129" s="491"/>
      <c r="F129" s="454"/>
      <c r="G129" s="253">
        <v>941</v>
      </c>
      <c r="H129" s="254" t="s">
        <v>53</v>
      </c>
      <c r="I129" s="254" t="s">
        <v>53</v>
      </c>
      <c r="J129" s="255" t="s">
        <v>247</v>
      </c>
      <c r="K129" s="249">
        <v>610</v>
      </c>
      <c r="L129" s="264">
        <v>0</v>
      </c>
      <c r="M129" s="248">
        <v>1382.2</v>
      </c>
      <c r="N129" s="248">
        <v>433.1</v>
      </c>
      <c r="O129" s="270"/>
      <c r="P129" s="270">
        <f t="shared" si="5"/>
        <v>31.334105049920417</v>
      </c>
      <c r="Q129" s="77"/>
    </row>
    <row r="130" spans="1:17" s="76" customFormat="1" ht="32.25" customHeight="1">
      <c r="A130" s="489"/>
      <c r="B130" s="489"/>
      <c r="C130" s="489"/>
      <c r="D130" s="489"/>
      <c r="E130" s="492"/>
      <c r="F130" s="450"/>
      <c r="G130" s="253">
        <v>941</v>
      </c>
      <c r="H130" s="254" t="s">
        <v>53</v>
      </c>
      <c r="I130" s="254" t="s">
        <v>53</v>
      </c>
      <c r="J130" s="255" t="s">
        <v>245</v>
      </c>
      <c r="K130" s="249" t="s">
        <v>96</v>
      </c>
      <c r="L130" s="264">
        <v>0</v>
      </c>
      <c r="M130" s="248">
        <v>212.5</v>
      </c>
      <c r="N130" s="248">
        <v>60.8</v>
      </c>
      <c r="O130" s="270"/>
      <c r="P130" s="270">
        <f t="shared" si="5"/>
        <v>28.611764705882354</v>
      </c>
      <c r="Q130" s="77"/>
    </row>
    <row r="131" spans="1:17" s="76" customFormat="1" ht="27" customHeight="1">
      <c r="A131" s="486" t="s">
        <v>20</v>
      </c>
      <c r="B131" s="484">
        <v>6</v>
      </c>
      <c r="C131" s="451" t="s">
        <v>60</v>
      </c>
      <c r="D131" s="542"/>
      <c r="E131" s="539" t="s">
        <v>98</v>
      </c>
      <c r="F131" s="449" t="s">
        <v>346</v>
      </c>
      <c r="G131" s="256">
        <v>938</v>
      </c>
      <c r="H131" s="179" t="s">
        <v>53</v>
      </c>
      <c r="I131" s="179" t="s">
        <v>53</v>
      </c>
      <c r="J131" s="205" t="s">
        <v>99</v>
      </c>
      <c r="K131" s="249" t="s">
        <v>96</v>
      </c>
      <c r="L131" s="207">
        <v>0</v>
      </c>
      <c r="M131" s="183">
        <v>121.8</v>
      </c>
      <c r="N131" s="183">
        <v>121.8</v>
      </c>
      <c r="O131" s="270"/>
      <c r="P131" s="270">
        <f t="shared" si="5"/>
        <v>100</v>
      </c>
      <c r="Q131" s="77"/>
    </row>
    <row r="132" spans="1:17" s="76" customFormat="1" ht="30" customHeight="1">
      <c r="A132" s="541"/>
      <c r="B132" s="537"/>
      <c r="C132" s="453"/>
      <c r="D132" s="543"/>
      <c r="E132" s="545"/>
      <c r="F132" s="454"/>
      <c r="G132" s="256">
        <v>938</v>
      </c>
      <c r="H132" s="179" t="s">
        <v>53</v>
      </c>
      <c r="I132" s="179" t="s">
        <v>53</v>
      </c>
      <c r="J132" s="205" t="s">
        <v>246</v>
      </c>
      <c r="K132" s="249" t="s">
        <v>96</v>
      </c>
      <c r="L132" s="207">
        <v>0</v>
      </c>
      <c r="M132" s="183"/>
      <c r="N132" s="183"/>
      <c r="O132" s="270"/>
      <c r="P132" s="270"/>
      <c r="Q132" s="77"/>
    </row>
    <row r="133" spans="1:17" s="76" customFormat="1" ht="30" customHeight="1">
      <c r="A133" s="541"/>
      <c r="B133" s="537"/>
      <c r="C133" s="453"/>
      <c r="D133" s="543"/>
      <c r="E133" s="545"/>
      <c r="F133" s="454"/>
      <c r="G133" s="256">
        <v>938</v>
      </c>
      <c r="H133" s="179" t="s">
        <v>53</v>
      </c>
      <c r="I133" s="179" t="s">
        <v>53</v>
      </c>
      <c r="J133" s="205" t="s">
        <v>430</v>
      </c>
      <c r="K133" s="249">
        <v>244</v>
      </c>
      <c r="L133" s="207">
        <v>28.7</v>
      </c>
      <c r="M133" s="183"/>
      <c r="N133" s="183"/>
      <c r="O133" s="270"/>
      <c r="P133" s="270"/>
      <c r="Q133" s="77"/>
    </row>
    <row r="134" spans="1:17" s="76" customFormat="1" ht="28.5" customHeight="1">
      <c r="A134" s="541"/>
      <c r="B134" s="537"/>
      <c r="C134" s="453"/>
      <c r="D134" s="543"/>
      <c r="E134" s="545"/>
      <c r="F134" s="450"/>
      <c r="G134" s="256">
        <v>938</v>
      </c>
      <c r="H134" s="179" t="s">
        <v>53</v>
      </c>
      <c r="I134" s="179" t="s">
        <v>53</v>
      </c>
      <c r="J134" s="205" t="s">
        <v>100</v>
      </c>
      <c r="K134" s="257">
        <v>244</v>
      </c>
      <c r="L134" s="207">
        <v>1.3</v>
      </c>
      <c r="M134" s="183">
        <v>1.3</v>
      </c>
      <c r="N134" s="183"/>
      <c r="O134" s="270">
        <f>N134/L134*100</f>
        <v>0</v>
      </c>
      <c r="P134" s="270">
        <f>N134/M134*100</f>
        <v>0</v>
      </c>
      <c r="Q134" s="77"/>
    </row>
    <row r="135" spans="1:17" s="76" customFormat="1" ht="35.25" customHeight="1">
      <c r="A135" s="541"/>
      <c r="B135" s="537"/>
      <c r="C135" s="453"/>
      <c r="D135" s="543"/>
      <c r="E135" s="545"/>
      <c r="F135" s="449" t="s">
        <v>360</v>
      </c>
      <c r="G135" s="256">
        <v>941</v>
      </c>
      <c r="H135" s="179" t="s">
        <v>53</v>
      </c>
      <c r="I135" s="179" t="s">
        <v>53</v>
      </c>
      <c r="J135" s="205" t="s">
        <v>99</v>
      </c>
      <c r="K135" s="257" t="s">
        <v>96</v>
      </c>
      <c r="L135" s="191">
        <v>0</v>
      </c>
      <c r="M135" s="183">
        <v>146</v>
      </c>
      <c r="N135" s="183">
        <v>62.4</v>
      </c>
      <c r="O135" s="270"/>
      <c r="P135" s="270">
        <f>N135/M135*100</f>
        <v>42.73972602739725</v>
      </c>
      <c r="Q135" s="77"/>
    </row>
    <row r="136" spans="1:17" s="76" customFormat="1" ht="29.25" customHeight="1">
      <c r="A136" s="541"/>
      <c r="B136" s="537"/>
      <c r="C136" s="453"/>
      <c r="D136" s="543"/>
      <c r="E136" s="545"/>
      <c r="F136" s="454"/>
      <c r="G136" s="256">
        <v>941</v>
      </c>
      <c r="H136" s="179" t="s">
        <v>53</v>
      </c>
      <c r="I136" s="179" t="s">
        <v>53</v>
      </c>
      <c r="J136" s="205" t="s">
        <v>361</v>
      </c>
      <c r="K136" s="249" t="s">
        <v>96</v>
      </c>
      <c r="L136" s="191">
        <v>5</v>
      </c>
      <c r="M136" s="183">
        <v>5</v>
      </c>
      <c r="N136" s="183">
        <v>2.1</v>
      </c>
      <c r="O136" s="270">
        <f>N136/L136*100</f>
        <v>42.00000000000001</v>
      </c>
      <c r="P136" s="270">
        <f t="shared" si="5"/>
        <v>42.00000000000001</v>
      </c>
      <c r="Q136" s="77"/>
    </row>
    <row r="137" spans="1:17" s="76" customFormat="1" ht="35.25" customHeight="1">
      <c r="A137" s="487"/>
      <c r="B137" s="485"/>
      <c r="C137" s="452"/>
      <c r="D137" s="544"/>
      <c r="E137" s="540"/>
      <c r="F137" s="450"/>
      <c r="G137" s="256">
        <v>941</v>
      </c>
      <c r="H137" s="179" t="s">
        <v>53</v>
      </c>
      <c r="I137" s="179" t="s">
        <v>53</v>
      </c>
      <c r="J137" s="205" t="s">
        <v>246</v>
      </c>
      <c r="K137" s="257" t="s">
        <v>96</v>
      </c>
      <c r="L137" s="191">
        <v>0</v>
      </c>
      <c r="M137" s="183"/>
      <c r="N137" s="183"/>
      <c r="O137" s="270"/>
      <c r="P137" s="270"/>
      <c r="Q137" s="77"/>
    </row>
    <row r="138" spans="1:17" s="76" customFormat="1" ht="54.75" customHeight="1">
      <c r="A138" s="488" t="s">
        <v>20</v>
      </c>
      <c r="B138" s="488">
        <v>6</v>
      </c>
      <c r="C138" s="488" t="s">
        <v>67</v>
      </c>
      <c r="D138" s="488"/>
      <c r="E138" s="449" t="s">
        <v>101</v>
      </c>
      <c r="F138" s="449" t="s">
        <v>346</v>
      </c>
      <c r="G138" s="256">
        <v>938</v>
      </c>
      <c r="H138" s="179" t="s">
        <v>53</v>
      </c>
      <c r="I138" s="179" t="s">
        <v>53</v>
      </c>
      <c r="J138" s="205" t="s">
        <v>212</v>
      </c>
      <c r="K138" s="257">
        <v>620</v>
      </c>
      <c r="L138" s="207"/>
      <c r="M138" s="183">
        <v>28.7</v>
      </c>
      <c r="N138" s="183">
        <v>0</v>
      </c>
      <c r="O138" s="270"/>
      <c r="P138" s="270">
        <f t="shared" si="5"/>
        <v>0</v>
      </c>
      <c r="Q138" s="77"/>
    </row>
    <row r="139" spans="1:16" ht="36" customHeight="1">
      <c r="A139" s="489"/>
      <c r="B139" s="489"/>
      <c r="C139" s="489"/>
      <c r="D139" s="489"/>
      <c r="E139" s="450"/>
      <c r="F139" s="450"/>
      <c r="G139" s="256">
        <v>938</v>
      </c>
      <c r="H139" s="179" t="s">
        <v>53</v>
      </c>
      <c r="I139" s="179" t="s">
        <v>53</v>
      </c>
      <c r="J139" s="205" t="s">
        <v>244</v>
      </c>
      <c r="K139" s="257">
        <v>620</v>
      </c>
      <c r="L139" s="207">
        <v>0</v>
      </c>
      <c r="M139" s="183">
        <v>432</v>
      </c>
      <c r="N139" s="183">
        <v>0</v>
      </c>
      <c r="O139" s="270"/>
      <c r="P139" s="270">
        <f t="shared" si="5"/>
        <v>0</v>
      </c>
    </row>
    <row r="153" ht="15">
      <c r="F153" s="258" t="s">
        <v>449</v>
      </c>
    </row>
  </sheetData>
  <sheetProtection/>
  <mergeCells count="205">
    <mergeCell ref="A5:Q5"/>
    <mergeCell ref="A6:Q6"/>
    <mergeCell ref="F138:F139"/>
    <mergeCell ref="B138:B139"/>
    <mergeCell ref="C138:C139"/>
    <mergeCell ref="D138:D139"/>
    <mergeCell ref="E138:E139"/>
    <mergeCell ref="G98:G100"/>
    <mergeCell ref="I98:I100"/>
    <mergeCell ref="E98:E100"/>
    <mergeCell ref="A118:A121"/>
    <mergeCell ref="F125:F126"/>
    <mergeCell ref="F127:F130"/>
    <mergeCell ref="A131:A137"/>
    <mergeCell ref="B131:B137"/>
    <mergeCell ref="C131:C137"/>
    <mergeCell ref="D131:D137"/>
    <mergeCell ref="E131:E137"/>
    <mergeCell ref="F131:F134"/>
    <mergeCell ref="F135:F137"/>
    <mergeCell ref="F118:F121"/>
    <mergeCell ref="B118:B121"/>
    <mergeCell ref="C118:C121"/>
    <mergeCell ref="D118:D121"/>
    <mergeCell ref="E118:E121"/>
    <mergeCell ref="F123:F124"/>
    <mergeCell ref="B123:B124"/>
    <mergeCell ref="C123:C124"/>
    <mergeCell ref="D123:D124"/>
    <mergeCell ref="E123:E124"/>
    <mergeCell ref="H98:H100"/>
    <mergeCell ref="F105:F106"/>
    <mergeCell ref="F110:F112"/>
    <mergeCell ref="A114:A116"/>
    <mergeCell ref="B114:B116"/>
    <mergeCell ref="C114:C116"/>
    <mergeCell ref="D114:D116"/>
    <mergeCell ref="E114:E116"/>
    <mergeCell ref="F98:F100"/>
    <mergeCell ref="D98:D100"/>
    <mergeCell ref="F86:F88"/>
    <mergeCell ref="F89:F92"/>
    <mergeCell ref="C105:C106"/>
    <mergeCell ref="D105:D106"/>
    <mergeCell ref="E105:E106"/>
    <mergeCell ref="A93:A94"/>
    <mergeCell ref="B93:B94"/>
    <mergeCell ref="C93:C94"/>
    <mergeCell ref="D93:D94"/>
    <mergeCell ref="E93:E94"/>
    <mergeCell ref="A76:A80"/>
    <mergeCell ref="B76:B80"/>
    <mergeCell ref="C76:C80"/>
    <mergeCell ref="D76:D80"/>
    <mergeCell ref="E76:E80"/>
    <mergeCell ref="F77:F80"/>
    <mergeCell ref="A71:A73"/>
    <mergeCell ref="B71:B73"/>
    <mergeCell ref="C71:C73"/>
    <mergeCell ref="D71:D73"/>
    <mergeCell ref="E71:E73"/>
    <mergeCell ref="A74:A75"/>
    <mergeCell ref="B74:B75"/>
    <mergeCell ref="C74:C75"/>
    <mergeCell ref="D74:D75"/>
    <mergeCell ref="E74:E75"/>
    <mergeCell ref="F50:F51"/>
    <mergeCell ref="F52:F56"/>
    <mergeCell ref="F57:F62"/>
    <mergeCell ref="A64:A65"/>
    <mergeCell ref="B64:B65"/>
    <mergeCell ref="C64:C65"/>
    <mergeCell ref="D64:D65"/>
    <mergeCell ref="E64:E65"/>
    <mergeCell ref="F47:F49"/>
    <mergeCell ref="B47:B49"/>
    <mergeCell ref="C47:C49"/>
    <mergeCell ref="D47:D49"/>
    <mergeCell ref="E47:E49"/>
    <mergeCell ref="A43:A46"/>
    <mergeCell ref="A40:A41"/>
    <mergeCell ref="B40:B41"/>
    <mergeCell ref="C40:C41"/>
    <mergeCell ref="D40:D41"/>
    <mergeCell ref="E40:E41"/>
    <mergeCell ref="F43:F46"/>
    <mergeCell ref="B43:B46"/>
    <mergeCell ref="C43:C46"/>
    <mergeCell ref="D43:D46"/>
    <mergeCell ref="E43:E46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E37:E38"/>
    <mergeCell ref="A29:A30"/>
    <mergeCell ref="D29:D30"/>
    <mergeCell ref="E29:E30"/>
    <mergeCell ref="A33:A34"/>
    <mergeCell ref="D33:D34"/>
    <mergeCell ref="E33:E34"/>
    <mergeCell ref="A16:A17"/>
    <mergeCell ref="B16:B17"/>
    <mergeCell ref="C16:C17"/>
    <mergeCell ref="D16:D17"/>
    <mergeCell ref="E16:E17"/>
    <mergeCell ref="F21:F26"/>
    <mergeCell ref="B21:B26"/>
    <mergeCell ref="C21:C26"/>
    <mergeCell ref="D21:D26"/>
    <mergeCell ref="E21:E26"/>
    <mergeCell ref="C10:C13"/>
    <mergeCell ref="D10:D13"/>
    <mergeCell ref="E10:E13"/>
    <mergeCell ref="A14:A15"/>
    <mergeCell ref="B14:B15"/>
    <mergeCell ref="C14:C15"/>
    <mergeCell ref="D14:D15"/>
    <mergeCell ref="E14:E15"/>
    <mergeCell ref="B10:B13"/>
    <mergeCell ref="A10:A13"/>
    <mergeCell ref="F95:F96"/>
    <mergeCell ref="F7:F8"/>
    <mergeCell ref="G7:K7"/>
    <mergeCell ref="L7:N7"/>
    <mergeCell ref="M1:P1"/>
    <mergeCell ref="M2:P2"/>
    <mergeCell ref="M3:P3"/>
    <mergeCell ref="A4:Q4"/>
    <mergeCell ref="O7:P7"/>
    <mergeCell ref="A7:D7"/>
    <mergeCell ref="A138:A139"/>
    <mergeCell ref="E127:E130"/>
    <mergeCell ref="D127:D130"/>
    <mergeCell ref="C127:C130"/>
    <mergeCell ref="B127:B130"/>
    <mergeCell ref="A127:A130"/>
    <mergeCell ref="E125:E126"/>
    <mergeCell ref="D125:D126"/>
    <mergeCell ref="C125:C126"/>
    <mergeCell ref="B125:B126"/>
    <mergeCell ref="A125:A126"/>
    <mergeCell ref="A123:A124"/>
    <mergeCell ref="E110:E113"/>
    <mergeCell ref="D110:D113"/>
    <mergeCell ref="C110:C113"/>
    <mergeCell ref="B110:B113"/>
    <mergeCell ref="A110:A113"/>
    <mergeCell ref="B105:B106"/>
    <mergeCell ref="A105:A106"/>
    <mergeCell ref="E102:E103"/>
    <mergeCell ref="D102:D103"/>
    <mergeCell ref="C102:C103"/>
    <mergeCell ref="B102:B103"/>
    <mergeCell ref="A102:A103"/>
    <mergeCell ref="C98:C100"/>
    <mergeCell ref="B98:B100"/>
    <mergeCell ref="A98:A100"/>
    <mergeCell ref="D95:D96"/>
    <mergeCell ref="C95:C96"/>
    <mergeCell ref="B95:B96"/>
    <mergeCell ref="A95:A96"/>
    <mergeCell ref="E89:E92"/>
    <mergeCell ref="D89:D92"/>
    <mergeCell ref="C89:C92"/>
    <mergeCell ref="B89:B92"/>
    <mergeCell ref="A89:A92"/>
    <mergeCell ref="E95:E96"/>
    <mergeCell ref="E86:E88"/>
    <mergeCell ref="D86:D88"/>
    <mergeCell ref="C86:C88"/>
    <mergeCell ref="B86:B88"/>
    <mergeCell ref="A86:A88"/>
    <mergeCell ref="E82:E84"/>
    <mergeCell ref="D82:D84"/>
    <mergeCell ref="C82:C84"/>
    <mergeCell ref="B82:B84"/>
    <mergeCell ref="A82:A84"/>
    <mergeCell ref="E57:E62"/>
    <mergeCell ref="D57:D62"/>
    <mergeCell ref="C57:C62"/>
    <mergeCell ref="B57:B62"/>
    <mergeCell ref="A57:A62"/>
    <mergeCell ref="E52:E56"/>
    <mergeCell ref="D52:D56"/>
    <mergeCell ref="C52:C56"/>
    <mergeCell ref="B52:B56"/>
    <mergeCell ref="A52:A56"/>
    <mergeCell ref="E50:E51"/>
    <mergeCell ref="D50:D51"/>
    <mergeCell ref="C50:C51"/>
    <mergeCell ref="B50:B51"/>
    <mergeCell ref="A50:A51"/>
    <mergeCell ref="A47:A49"/>
    <mergeCell ref="E27:E28"/>
    <mergeCell ref="D27:D28"/>
    <mergeCell ref="C27:C28"/>
    <mergeCell ref="B27:B28"/>
    <mergeCell ref="A27:A28"/>
    <mergeCell ref="A21:A26"/>
  </mergeCells>
  <printOptions/>
  <pageMargins left="0.7086614173228347" right="0.11811023622047245" top="0.5511811023622047" bottom="0.35433070866141736" header="0" footer="0"/>
  <pageSetup fitToHeight="7" fitToWidth="1" horizontalDpi="600" verticalDpi="600" orientation="landscape" paperSize="9" scale="40" r:id="rId1"/>
  <rowBreaks count="3" manualBreakCount="3">
    <brk id="39" max="255" man="1"/>
    <brk id="68" max="1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62"/>
  <sheetViews>
    <sheetView tabSelected="1" zoomScaleSheetLayoutView="80" zoomScalePageLayoutView="0" workbookViewId="0" topLeftCell="A1">
      <selection activeCell="D11" sqref="D11"/>
    </sheetView>
  </sheetViews>
  <sheetFormatPr defaultColWidth="8.8515625" defaultRowHeight="15"/>
  <cols>
    <col min="1" max="1" width="5.8515625" style="3" customWidth="1"/>
    <col min="2" max="2" width="5.28125" style="3" customWidth="1"/>
    <col min="3" max="3" width="19.00390625" style="3" customWidth="1"/>
    <col min="4" max="4" width="46.8515625" style="3" customWidth="1"/>
    <col min="5" max="5" width="16.140625" style="338" customWidth="1"/>
    <col min="6" max="6" width="15.140625" style="338" customWidth="1"/>
    <col min="7" max="7" width="16.57421875" style="338" customWidth="1"/>
    <col min="8" max="8" width="13.57421875" style="27" customWidth="1"/>
    <col min="9" max="9" width="11.28125" style="3" customWidth="1"/>
    <col min="10" max="16384" width="8.8515625" style="3" customWidth="1"/>
  </cols>
  <sheetData>
    <row r="1" spans="1:13" ht="52.5" customHeight="1">
      <c r="A1" s="558" t="s">
        <v>412</v>
      </c>
      <c r="B1" s="558"/>
      <c r="C1" s="558"/>
      <c r="D1" s="558"/>
      <c r="E1" s="558"/>
      <c r="F1" s="558"/>
      <c r="G1" s="558"/>
      <c r="H1" s="377"/>
      <c r="I1" s="1"/>
      <c r="J1" s="1"/>
      <c r="K1" s="2"/>
      <c r="L1" s="1"/>
      <c r="M1" s="1"/>
    </row>
    <row r="2" spans="1:13" s="51" customFormat="1" ht="18.75">
      <c r="A2" s="558" t="s">
        <v>414</v>
      </c>
      <c r="B2" s="558"/>
      <c r="C2" s="558"/>
      <c r="D2" s="558"/>
      <c r="E2" s="558"/>
      <c r="F2" s="558"/>
      <c r="G2" s="558"/>
      <c r="H2" s="377"/>
      <c r="I2" s="1"/>
      <c r="J2" s="1"/>
      <c r="K2" s="2"/>
      <c r="L2" s="1"/>
      <c r="M2" s="1"/>
    </row>
    <row r="3" spans="1:13" ht="39.75" customHeight="1">
      <c r="A3" s="559" t="s">
        <v>183</v>
      </c>
      <c r="B3" s="559"/>
      <c r="C3" s="559"/>
      <c r="D3" s="559"/>
      <c r="E3" s="559"/>
      <c r="F3" s="559"/>
      <c r="G3" s="559"/>
      <c r="H3" s="378"/>
      <c r="I3" s="4"/>
      <c r="J3" s="4"/>
      <c r="K3" s="4"/>
      <c r="L3" s="4"/>
      <c r="M3" s="4"/>
    </row>
    <row r="4" spans="1:20" ht="30" customHeight="1">
      <c r="A4" s="560" t="s">
        <v>9</v>
      </c>
      <c r="B4" s="561"/>
      <c r="C4" s="560" t="s">
        <v>31</v>
      </c>
      <c r="D4" s="560" t="s">
        <v>32</v>
      </c>
      <c r="E4" s="557" t="s">
        <v>104</v>
      </c>
      <c r="F4" s="557"/>
      <c r="G4" s="557" t="s">
        <v>105</v>
      </c>
      <c r="H4" s="379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</row>
    <row r="5" spans="1:7" ht="35.25" customHeight="1">
      <c r="A5" s="560"/>
      <c r="B5" s="561"/>
      <c r="C5" s="561" t="s">
        <v>21</v>
      </c>
      <c r="D5" s="561"/>
      <c r="E5" s="557" t="s">
        <v>40</v>
      </c>
      <c r="F5" s="557" t="s">
        <v>106</v>
      </c>
      <c r="G5" s="557"/>
    </row>
    <row r="6" spans="1:7" ht="42" customHeight="1">
      <c r="A6" s="7" t="s">
        <v>14</v>
      </c>
      <c r="B6" s="7" t="s">
        <v>10</v>
      </c>
      <c r="C6" s="561"/>
      <c r="D6" s="561"/>
      <c r="E6" s="557"/>
      <c r="F6" s="562"/>
      <c r="G6" s="557"/>
    </row>
    <row r="7" spans="1:9" ht="19.5" customHeight="1">
      <c r="A7" s="547" t="s">
        <v>20</v>
      </c>
      <c r="B7" s="547"/>
      <c r="C7" s="551" t="s">
        <v>318</v>
      </c>
      <c r="D7" s="31" t="s">
        <v>103</v>
      </c>
      <c r="E7" s="333">
        <f>E8+E13+E14</f>
        <v>1245245.2999999998</v>
      </c>
      <c r="F7" s="333">
        <f>F8+F13+F14</f>
        <v>870376.1000000001</v>
      </c>
      <c r="G7" s="333">
        <f>F7/E7*100</f>
        <v>69.89595543946243</v>
      </c>
      <c r="H7" s="380"/>
      <c r="I7" s="8"/>
    </row>
    <row r="8" spans="1:9" ht="27.75" customHeight="1">
      <c r="A8" s="547"/>
      <c r="B8" s="547"/>
      <c r="C8" s="551"/>
      <c r="D8" s="85" t="s">
        <v>43</v>
      </c>
      <c r="E8" s="333">
        <f>E10+E11+E12</f>
        <v>1139463.5999999999</v>
      </c>
      <c r="F8" s="333">
        <f>F10+F11+F12</f>
        <v>813175.2000000001</v>
      </c>
      <c r="G8" s="333">
        <f>F8/E8*100</f>
        <v>71.36473688145898</v>
      </c>
      <c r="H8" s="380"/>
      <c r="I8" s="8"/>
    </row>
    <row r="9" spans="1:9" ht="15.75">
      <c r="A9" s="547"/>
      <c r="B9" s="547"/>
      <c r="C9" s="551"/>
      <c r="D9" s="88" t="s">
        <v>33</v>
      </c>
      <c r="E9" s="334"/>
      <c r="F9" s="334"/>
      <c r="G9" s="334"/>
      <c r="H9" s="380"/>
      <c r="I9" s="8"/>
    </row>
    <row r="10" spans="1:9" ht="31.5">
      <c r="A10" s="547"/>
      <c r="B10" s="547"/>
      <c r="C10" s="551"/>
      <c r="D10" s="88" t="s">
        <v>44</v>
      </c>
      <c r="E10" s="334">
        <f>E18+E26+E34+E42+E50+E58+0.1</f>
        <v>306511.2999999999</v>
      </c>
      <c r="F10" s="334">
        <f aca="true" t="shared" si="0" ref="E10:F14">F18+F26+F34+F42+F50+F58</f>
        <v>190126.99999999997</v>
      </c>
      <c r="G10" s="334">
        <f>F10/E10*100</f>
        <v>62.02936074461204</v>
      </c>
      <c r="H10" s="381"/>
      <c r="I10" s="11"/>
    </row>
    <row r="11" spans="1:9" ht="31.5">
      <c r="A11" s="547"/>
      <c r="B11" s="547"/>
      <c r="C11" s="551"/>
      <c r="D11" s="88" t="s">
        <v>45</v>
      </c>
      <c r="E11" s="334">
        <f t="shared" si="0"/>
        <v>832952.2999999999</v>
      </c>
      <c r="F11" s="334">
        <f t="shared" si="0"/>
        <v>573963.8</v>
      </c>
      <c r="G11" s="334">
        <f>F11/E11*100</f>
        <v>68.907163111261</v>
      </c>
      <c r="H11" s="11"/>
      <c r="I11" s="11"/>
    </row>
    <row r="12" spans="1:9" ht="28.5" customHeight="1">
      <c r="A12" s="547"/>
      <c r="B12" s="547"/>
      <c r="C12" s="551"/>
      <c r="D12" s="88" t="s">
        <v>107</v>
      </c>
      <c r="E12" s="334">
        <f t="shared" si="0"/>
        <v>0</v>
      </c>
      <c r="F12" s="334">
        <f t="shared" si="0"/>
        <v>49084.4</v>
      </c>
      <c r="G12" s="334">
        <v>0</v>
      </c>
      <c r="H12" s="11"/>
      <c r="I12" s="6"/>
    </row>
    <row r="13" spans="1:9" ht="47.25">
      <c r="A13" s="547"/>
      <c r="B13" s="547"/>
      <c r="C13" s="551"/>
      <c r="D13" s="89" t="s">
        <v>108</v>
      </c>
      <c r="E13" s="334">
        <f t="shared" si="0"/>
        <v>0</v>
      </c>
      <c r="F13" s="334">
        <f t="shared" si="0"/>
        <v>0</v>
      </c>
      <c r="G13" s="334">
        <v>0</v>
      </c>
      <c r="H13" s="13"/>
      <c r="I13" s="6"/>
    </row>
    <row r="14" spans="1:8" ht="29.25" customHeight="1">
      <c r="A14" s="547"/>
      <c r="B14" s="556"/>
      <c r="C14" s="551"/>
      <c r="D14" s="89" t="s">
        <v>46</v>
      </c>
      <c r="E14" s="334">
        <f t="shared" si="0"/>
        <v>105781.70000000001</v>
      </c>
      <c r="F14" s="334">
        <f t="shared" si="0"/>
        <v>57200.90000000001</v>
      </c>
      <c r="G14" s="334">
        <f>F14/E14*100</f>
        <v>54.07447601995431</v>
      </c>
      <c r="H14" s="11"/>
    </row>
    <row r="15" spans="1:7" ht="15.75">
      <c r="A15" s="547" t="s">
        <v>20</v>
      </c>
      <c r="B15" s="547" t="s">
        <v>8</v>
      </c>
      <c r="C15" s="557" t="s">
        <v>109</v>
      </c>
      <c r="D15" s="31" t="s">
        <v>103</v>
      </c>
      <c r="E15" s="334">
        <f>E16+E21+E22</f>
        <v>566456.6</v>
      </c>
      <c r="F15" s="334">
        <f>F16+F21+F22</f>
        <v>404423.3000000001</v>
      </c>
      <c r="G15" s="334">
        <f>F15/E15*100</f>
        <v>71.39528429892071</v>
      </c>
    </row>
    <row r="16" spans="1:7" ht="15.75">
      <c r="A16" s="547"/>
      <c r="B16" s="547"/>
      <c r="C16" s="557"/>
      <c r="D16" s="9" t="s">
        <v>43</v>
      </c>
      <c r="E16" s="335">
        <f>E18+E19+E20</f>
        <v>496670.8</v>
      </c>
      <c r="F16" s="335">
        <f>F18+F19+F20</f>
        <v>371644.4000000001</v>
      </c>
      <c r="G16" s="335">
        <f>F16/E16*100</f>
        <v>74.82710882137627</v>
      </c>
    </row>
    <row r="17" spans="1:7" ht="15.75">
      <c r="A17" s="547"/>
      <c r="B17" s="547"/>
      <c r="C17" s="557"/>
      <c r="D17" s="10" t="s">
        <v>33</v>
      </c>
      <c r="E17" s="335"/>
      <c r="F17" s="335"/>
      <c r="G17" s="335"/>
    </row>
    <row r="18" spans="1:7" ht="13.5" customHeight="1">
      <c r="A18" s="547"/>
      <c r="B18" s="547"/>
      <c r="C18" s="557"/>
      <c r="D18" s="10" t="s">
        <v>44</v>
      </c>
      <c r="E18" s="383">
        <v>90808.7</v>
      </c>
      <c r="F18" s="335">
        <f>о!N19+о!N21+о!N22+о!N23+о!N37+о!N38+о!N39</f>
        <v>55480.200000000004</v>
      </c>
      <c r="G18" s="335">
        <f>F18/E18*100</f>
        <v>61.09568796822331</v>
      </c>
    </row>
    <row r="19" spans="1:10" ht="15.75">
      <c r="A19" s="547"/>
      <c r="B19" s="547"/>
      <c r="C19" s="557"/>
      <c r="D19" s="10" t="s">
        <v>45</v>
      </c>
      <c r="E19" s="384">
        <v>405862.1</v>
      </c>
      <c r="F19" s="335">
        <f>о!N18+о!N20+о!N31+о!N32+о!N33+о!N34</f>
        <v>316164.20000000007</v>
      </c>
      <c r="G19" s="335">
        <f>F19/E19*100</f>
        <v>77.89941460412295</v>
      </c>
      <c r="H19" s="382"/>
      <c r="I19" s="14"/>
      <c r="J19" s="14"/>
    </row>
    <row r="20" spans="1:7" ht="15.75">
      <c r="A20" s="547"/>
      <c r="B20" s="547"/>
      <c r="C20" s="557"/>
      <c r="D20" s="10" t="s">
        <v>107</v>
      </c>
      <c r="E20" s="335">
        <v>0</v>
      </c>
      <c r="F20" s="335">
        <v>0</v>
      </c>
      <c r="G20" s="335">
        <v>0</v>
      </c>
    </row>
    <row r="21" spans="1:7" ht="42.75" customHeight="1">
      <c r="A21" s="547"/>
      <c r="B21" s="547"/>
      <c r="C21" s="557"/>
      <c r="D21" s="12" t="s">
        <v>108</v>
      </c>
      <c r="E21" s="335">
        <v>0</v>
      </c>
      <c r="F21" s="335">
        <v>0</v>
      </c>
      <c r="G21" s="335">
        <v>0</v>
      </c>
    </row>
    <row r="22" spans="1:7" ht="15.75">
      <c r="A22" s="547"/>
      <c r="B22" s="547"/>
      <c r="C22" s="557"/>
      <c r="D22" s="12" t="s">
        <v>46</v>
      </c>
      <c r="E22" s="335">
        <v>69785.8</v>
      </c>
      <c r="F22" s="335">
        <v>32778.9</v>
      </c>
      <c r="G22" s="335">
        <f>F22/E22*100</f>
        <v>46.9707304351315</v>
      </c>
    </row>
    <row r="23" spans="1:7" ht="15.75">
      <c r="A23" s="552" t="s">
        <v>20</v>
      </c>
      <c r="B23" s="552" t="s">
        <v>7</v>
      </c>
      <c r="C23" s="554" t="s">
        <v>110</v>
      </c>
      <c r="D23" s="31" t="s">
        <v>103</v>
      </c>
      <c r="E23" s="334">
        <f>E24+E29+E30</f>
        <v>402686.29999999993</v>
      </c>
      <c r="F23" s="334">
        <f>F24+F29+F30</f>
        <v>320860.8</v>
      </c>
      <c r="G23" s="334">
        <f>F23/E23*100</f>
        <v>79.68008844601866</v>
      </c>
    </row>
    <row r="24" spans="1:7" ht="39.75" customHeight="1">
      <c r="A24" s="553"/>
      <c r="B24" s="553"/>
      <c r="C24" s="555"/>
      <c r="D24" s="9" t="s">
        <v>43</v>
      </c>
      <c r="E24" s="335">
        <f>E26+E27+E28</f>
        <v>392403.69999999995</v>
      </c>
      <c r="F24" s="335">
        <f>F26+F27+F28</f>
        <v>312831</v>
      </c>
      <c r="G24" s="335">
        <f>F24/E24*100</f>
        <v>79.72172535580067</v>
      </c>
    </row>
    <row r="25" spans="1:7" ht="15.75">
      <c r="A25" s="553"/>
      <c r="B25" s="553"/>
      <c r="C25" s="555"/>
      <c r="D25" s="10" t="s">
        <v>33</v>
      </c>
      <c r="E25" s="335"/>
      <c r="F25" s="335"/>
      <c r="G25" s="335"/>
    </row>
    <row r="26" spans="1:7" ht="31.5">
      <c r="A26" s="553"/>
      <c r="B26" s="553"/>
      <c r="C26" s="555"/>
      <c r="D26" s="10" t="s">
        <v>44</v>
      </c>
      <c r="E26" s="335">
        <v>45466.6</v>
      </c>
      <c r="F26" s="335">
        <f>о!N47+о!N51+о!N59+о!N58+о!N62</f>
        <v>34236.2</v>
      </c>
      <c r="G26" s="335">
        <f>F26/E26*100</f>
        <v>75.29967052737614</v>
      </c>
    </row>
    <row r="27" spans="1:7" ht="15.75">
      <c r="A27" s="553"/>
      <c r="B27" s="553"/>
      <c r="C27" s="555"/>
      <c r="D27" s="10" t="s">
        <v>45</v>
      </c>
      <c r="E27" s="335">
        <v>346937.1</v>
      </c>
      <c r="F27" s="335">
        <f>о!N43+о!N70</f>
        <v>254193.9</v>
      </c>
      <c r="G27" s="335">
        <f>F27/E27*100</f>
        <v>73.26800737078855</v>
      </c>
    </row>
    <row r="28" spans="1:9" ht="15.75">
      <c r="A28" s="553"/>
      <c r="B28" s="553"/>
      <c r="C28" s="555"/>
      <c r="D28" s="10" t="s">
        <v>107</v>
      </c>
      <c r="E28" s="335">
        <v>0</v>
      </c>
      <c r="F28" s="335">
        <f>о!N63</f>
        <v>24400.9</v>
      </c>
      <c r="G28" s="335">
        <v>0</v>
      </c>
      <c r="H28" s="381"/>
      <c r="I28" s="6"/>
    </row>
    <row r="29" spans="1:9" ht="47.25">
      <c r="A29" s="553"/>
      <c r="B29" s="553"/>
      <c r="C29" s="555"/>
      <c r="D29" s="12" t="s">
        <v>108</v>
      </c>
      <c r="E29" s="335">
        <v>0</v>
      </c>
      <c r="F29" s="335">
        <v>0</v>
      </c>
      <c r="G29" s="335">
        <v>0</v>
      </c>
      <c r="I29" s="332"/>
    </row>
    <row r="30" spans="1:7" ht="15.75">
      <c r="A30" s="553"/>
      <c r="B30" s="553"/>
      <c r="C30" s="555"/>
      <c r="D30" s="276" t="s">
        <v>46</v>
      </c>
      <c r="E30" s="335">
        <v>10282.6</v>
      </c>
      <c r="F30" s="335">
        <v>8029.8</v>
      </c>
      <c r="G30" s="335">
        <f>F30/E30*100</f>
        <v>78.09114426312411</v>
      </c>
    </row>
    <row r="31" spans="1:8" s="6" customFormat="1" ht="15.75">
      <c r="A31" s="552" t="s">
        <v>20</v>
      </c>
      <c r="B31" s="552" t="s">
        <v>55</v>
      </c>
      <c r="C31" s="554" t="s">
        <v>324</v>
      </c>
      <c r="D31" s="277" t="s">
        <v>103</v>
      </c>
      <c r="E31" s="334">
        <f>E32+E37+E38</f>
        <v>143489.19999999998</v>
      </c>
      <c r="F31" s="334">
        <f>F32+F37+F38</f>
        <v>92539.20000000001</v>
      </c>
      <c r="G31" s="334">
        <f>F31/E31*100</f>
        <v>64.4921011476822</v>
      </c>
      <c r="H31" s="381"/>
    </row>
    <row r="32" spans="1:7" ht="36.75" customHeight="1">
      <c r="A32" s="553"/>
      <c r="B32" s="553"/>
      <c r="C32" s="555"/>
      <c r="D32" s="275" t="s">
        <v>43</v>
      </c>
      <c r="E32" s="335">
        <f>E34+E35+E36</f>
        <v>132228.4</v>
      </c>
      <c r="F32" s="335">
        <f>F34+F35+F36</f>
        <v>76147.00000000001</v>
      </c>
      <c r="G32" s="335">
        <f>F32/E32*100</f>
        <v>57.5874774254245</v>
      </c>
    </row>
    <row r="33" spans="1:7" ht="15.75">
      <c r="A33" s="553"/>
      <c r="B33" s="553"/>
      <c r="C33" s="555"/>
      <c r="D33" s="10" t="s">
        <v>33</v>
      </c>
      <c r="E33" s="335"/>
      <c r="F33" s="335"/>
      <c r="G33" s="336"/>
    </row>
    <row r="34" spans="1:7" ht="31.5">
      <c r="A34" s="553"/>
      <c r="B34" s="553"/>
      <c r="C34" s="555"/>
      <c r="D34" s="10" t="s">
        <v>44</v>
      </c>
      <c r="E34" s="335">
        <v>131830.4</v>
      </c>
      <c r="F34" s="335">
        <f>о!N76+о!N77+о!N78+о!N79+о!N82+о!N83+о!N85+о!N87+о!N90</f>
        <v>76129.90000000001</v>
      </c>
      <c r="G34" s="337">
        <f>F34/E34*100</f>
        <v>57.74836456538098</v>
      </c>
    </row>
    <row r="35" spans="1:7" ht="15.75">
      <c r="A35" s="553"/>
      <c r="B35" s="553"/>
      <c r="C35" s="555"/>
      <c r="D35" s="10" t="s">
        <v>45</v>
      </c>
      <c r="E35" s="335">
        <v>398</v>
      </c>
      <c r="F35" s="335">
        <f>о!N81+о!N88</f>
        <v>17.1</v>
      </c>
      <c r="G35" s="337">
        <f>F35/E35*100</f>
        <v>4.296482412060302</v>
      </c>
    </row>
    <row r="36" spans="1:7" ht="15.75">
      <c r="A36" s="553"/>
      <c r="B36" s="553"/>
      <c r="C36" s="555"/>
      <c r="D36" s="10" t="s">
        <v>107</v>
      </c>
      <c r="E36" s="335">
        <f>'[1]Форма 1 (1-19)'!M57+'[1]Форма 1 (1-19)'!M58</f>
        <v>0</v>
      </c>
      <c r="F36" s="335">
        <v>0</v>
      </c>
      <c r="G36" s="337">
        <v>0</v>
      </c>
    </row>
    <row r="37" spans="1:7" ht="47.25">
      <c r="A37" s="553"/>
      <c r="B37" s="553"/>
      <c r="C37" s="555"/>
      <c r="D37" s="12" t="s">
        <v>108</v>
      </c>
      <c r="E37" s="335">
        <v>0</v>
      </c>
      <c r="F37" s="335">
        <v>0</v>
      </c>
      <c r="G37" s="335">
        <v>0</v>
      </c>
    </row>
    <row r="38" spans="1:7" ht="15.75">
      <c r="A38" s="553"/>
      <c r="B38" s="553"/>
      <c r="C38" s="555"/>
      <c r="D38" s="12" t="s">
        <v>46</v>
      </c>
      <c r="E38" s="335">
        <v>11260.8</v>
      </c>
      <c r="F38" s="335">
        <v>16392.2</v>
      </c>
      <c r="G38" s="335">
        <f>F38/E38*100</f>
        <v>145.56869849389034</v>
      </c>
    </row>
    <row r="39" spans="1:7" ht="23.25" customHeight="1">
      <c r="A39" s="547" t="s">
        <v>20</v>
      </c>
      <c r="B39" s="547" t="s">
        <v>57</v>
      </c>
      <c r="C39" s="551" t="s">
        <v>111</v>
      </c>
      <c r="D39" s="31" t="s">
        <v>103</v>
      </c>
      <c r="E39" s="334">
        <f>E40</f>
        <v>27088.1</v>
      </c>
      <c r="F39" s="334">
        <f>F40+F43</f>
        <v>14814.899999999998</v>
      </c>
      <c r="G39" s="334">
        <f>F39/E39*100</f>
        <v>54.691543519109864</v>
      </c>
    </row>
    <row r="40" spans="1:7" ht="15.75">
      <c r="A40" s="547"/>
      <c r="B40" s="547"/>
      <c r="C40" s="551"/>
      <c r="D40" s="9" t="s">
        <v>43</v>
      </c>
      <c r="E40" s="335">
        <f>E42+E43</f>
        <v>27088.1</v>
      </c>
      <c r="F40" s="335">
        <f>F42+F43</f>
        <v>14814.899999999998</v>
      </c>
      <c r="G40" s="335">
        <f>F40/E40*100</f>
        <v>54.691543519109864</v>
      </c>
    </row>
    <row r="41" spans="1:7" ht="15.75">
      <c r="A41" s="547"/>
      <c r="B41" s="547"/>
      <c r="C41" s="551"/>
      <c r="D41" s="10" t="s">
        <v>33</v>
      </c>
      <c r="E41" s="335"/>
      <c r="F41" s="335"/>
      <c r="G41" s="335"/>
    </row>
    <row r="42" spans="1:7" ht="31.5">
      <c r="A42" s="547"/>
      <c r="B42" s="547"/>
      <c r="C42" s="551"/>
      <c r="D42" s="10" t="s">
        <v>44</v>
      </c>
      <c r="E42" s="335">
        <v>27088.1</v>
      </c>
      <c r="F42" s="335">
        <f>о!N94</f>
        <v>14814.899999999998</v>
      </c>
      <c r="G42" s="335">
        <f>F42/E42*100</f>
        <v>54.691543519109864</v>
      </c>
    </row>
    <row r="43" spans="1:7" ht="35.25" customHeight="1">
      <c r="A43" s="547"/>
      <c r="B43" s="547"/>
      <c r="C43" s="551"/>
      <c r="D43" s="10" t="s">
        <v>45</v>
      </c>
      <c r="E43" s="335">
        <v>0</v>
      </c>
      <c r="F43" s="335">
        <v>0</v>
      </c>
      <c r="G43" s="335">
        <v>0</v>
      </c>
    </row>
    <row r="44" spans="1:7" ht="15.75">
      <c r="A44" s="547"/>
      <c r="B44" s="547"/>
      <c r="C44" s="551"/>
      <c r="D44" s="10" t="s">
        <v>107</v>
      </c>
      <c r="E44" s="335">
        <v>0</v>
      </c>
      <c r="F44" s="335">
        <v>0</v>
      </c>
      <c r="G44" s="335">
        <v>0</v>
      </c>
    </row>
    <row r="45" spans="1:7" ht="47.25">
      <c r="A45" s="547"/>
      <c r="B45" s="547"/>
      <c r="C45" s="551"/>
      <c r="D45" s="12" t="s">
        <v>108</v>
      </c>
      <c r="E45" s="335">
        <v>0</v>
      </c>
      <c r="F45" s="335">
        <v>0</v>
      </c>
      <c r="G45" s="335">
        <v>0</v>
      </c>
    </row>
    <row r="46" spans="1:7" ht="15.75">
      <c r="A46" s="547"/>
      <c r="B46" s="547"/>
      <c r="C46" s="551"/>
      <c r="D46" s="12" t="s">
        <v>46</v>
      </c>
      <c r="E46" s="335">
        <v>0</v>
      </c>
      <c r="F46" s="335">
        <v>0</v>
      </c>
      <c r="G46" s="335">
        <v>0</v>
      </c>
    </row>
    <row r="47" spans="1:7" ht="15.75">
      <c r="A47" s="547" t="s">
        <v>20</v>
      </c>
      <c r="B47" s="547" t="s">
        <v>62</v>
      </c>
      <c r="C47" s="551" t="s">
        <v>112</v>
      </c>
      <c r="D47" s="31" t="s">
        <v>103</v>
      </c>
      <c r="E47" s="334">
        <f>E48</f>
        <v>76098.70000000001</v>
      </c>
      <c r="F47" s="334">
        <f>F48</f>
        <v>31739.9</v>
      </c>
      <c r="G47" s="334">
        <f>F47/E47*100</f>
        <v>41.70885967828622</v>
      </c>
    </row>
    <row r="48" spans="1:7" ht="15.75">
      <c r="A48" s="547"/>
      <c r="B48" s="547"/>
      <c r="C48" s="551"/>
      <c r="D48" s="9" t="s">
        <v>43</v>
      </c>
      <c r="E48" s="335">
        <f>E50+E51+E52</f>
        <v>76098.70000000001</v>
      </c>
      <c r="F48" s="335">
        <f>F50+F51+F52</f>
        <v>31739.9</v>
      </c>
      <c r="G48" s="335">
        <f>F48/E48*100</f>
        <v>41.70885967828622</v>
      </c>
    </row>
    <row r="49" spans="1:7" ht="15.75">
      <c r="A49" s="547"/>
      <c r="B49" s="547"/>
      <c r="C49" s="551"/>
      <c r="D49" s="10" t="s">
        <v>33</v>
      </c>
      <c r="E49" s="335"/>
      <c r="F49" s="335"/>
      <c r="G49" s="335"/>
    </row>
    <row r="50" spans="1:7" ht="31.5">
      <c r="A50" s="547"/>
      <c r="B50" s="547"/>
      <c r="C50" s="551"/>
      <c r="D50" s="10" t="s">
        <v>44</v>
      </c>
      <c r="E50" s="335">
        <v>7763.1</v>
      </c>
      <c r="F50" s="335">
        <f>о!N105+о!N108+о!N110+о!N112</f>
        <v>5392.4</v>
      </c>
      <c r="G50" s="335">
        <f>F50/E50*100</f>
        <v>69.46194175007406</v>
      </c>
    </row>
    <row r="51" spans="1:7" ht="15.75">
      <c r="A51" s="547"/>
      <c r="B51" s="547"/>
      <c r="C51" s="551"/>
      <c r="D51" s="10" t="s">
        <v>45</v>
      </c>
      <c r="E51" s="335">
        <v>68335.6</v>
      </c>
      <c r="F51" s="335">
        <f>о!N106</f>
        <v>1664</v>
      </c>
      <c r="G51" s="335">
        <f>F51/E51*100</f>
        <v>2.435041179121863</v>
      </c>
    </row>
    <row r="52" spans="1:7" ht="15.75">
      <c r="A52" s="547"/>
      <c r="B52" s="547"/>
      <c r="C52" s="551"/>
      <c r="D52" s="10" t="s">
        <v>441</v>
      </c>
      <c r="E52" s="335">
        <v>0</v>
      </c>
      <c r="F52" s="335">
        <f>о!N111</f>
        <v>24683.5</v>
      </c>
      <c r="G52" s="335">
        <v>0</v>
      </c>
    </row>
    <row r="53" spans="1:7" ht="47.25">
      <c r="A53" s="547"/>
      <c r="B53" s="547"/>
      <c r="C53" s="551"/>
      <c r="D53" s="12" t="s">
        <v>108</v>
      </c>
      <c r="E53" s="335">
        <v>0</v>
      </c>
      <c r="F53" s="335">
        <v>0</v>
      </c>
      <c r="G53" s="335">
        <v>0</v>
      </c>
    </row>
    <row r="54" spans="1:7" ht="15.75">
      <c r="A54" s="547"/>
      <c r="B54" s="547"/>
      <c r="C54" s="551"/>
      <c r="D54" s="12" t="s">
        <v>46</v>
      </c>
      <c r="E54" s="335">
        <v>0</v>
      </c>
      <c r="F54" s="335">
        <v>0</v>
      </c>
      <c r="G54" s="335">
        <v>0</v>
      </c>
    </row>
    <row r="55" spans="1:7" ht="15.75">
      <c r="A55" s="547" t="s">
        <v>20</v>
      </c>
      <c r="B55" s="547" t="s">
        <v>64</v>
      </c>
      <c r="C55" s="548" t="s">
        <v>128</v>
      </c>
      <c r="D55" s="31" t="s">
        <v>103</v>
      </c>
      <c r="E55" s="334">
        <f>E56+E61+E62</f>
        <v>29426.3</v>
      </c>
      <c r="F55" s="334">
        <f>F56+F61+F62</f>
        <v>5998</v>
      </c>
      <c r="G55" s="334">
        <f>F55/E55*100</f>
        <v>20.38312665880522</v>
      </c>
    </row>
    <row r="56" spans="1:7" ht="15.75">
      <c r="A56" s="547"/>
      <c r="B56" s="547"/>
      <c r="C56" s="549"/>
      <c r="D56" s="9" t="s">
        <v>43</v>
      </c>
      <c r="E56" s="335">
        <f>E58+E59</f>
        <v>14973.8</v>
      </c>
      <c r="F56" s="335">
        <f>F58+F59</f>
        <v>5998</v>
      </c>
      <c r="G56" s="335">
        <f>F56/E56*100</f>
        <v>40.05663225099841</v>
      </c>
    </row>
    <row r="57" spans="1:7" ht="15.75">
      <c r="A57" s="547"/>
      <c r="B57" s="547"/>
      <c r="C57" s="549"/>
      <c r="D57" s="10" t="s">
        <v>33</v>
      </c>
      <c r="E57" s="335"/>
      <c r="F57" s="335"/>
      <c r="G57" s="335"/>
    </row>
    <row r="58" spans="1:7" ht="31.5">
      <c r="A58" s="547"/>
      <c r="B58" s="547"/>
      <c r="C58" s="549"/>
      <c r="D58" s="10" t="s">
        <v>44</v>
      </c>
      <c r="E58" s="335">
        <v>3554.3</v>
      </c>
      <c r="F58" s="335">
        <f>о!N118+о!N119+о!N121+о!N122+о!N124+о!N126+о!N129+о!N130+о!N134+о!N136+о!N138</f>
        <v>4073.4</v>
      </c>
      <c r="G58" s="335">
        <f>F58/E58*100</f>
        <v>114.60484483583264</v>
      </c>
    </row>
    <row r="59" spans="1:7" ht="15.75">
      <c r="A59" s="547"/>
      <c r="B59" s="547"/>
      <c r="C59" s="549"/>
      <c r="D59" s="10" t="s">
        <v>45</v>
      </c>
      <c r="E59" s="335">
        <v>11419.5</v>
      </c>
      <c r="F59" s="335">
        <f>о!N123+о!N125+о!N127+о!N131+о!N135+о!N139</f>
        <v>1924.6</v>
      </c>
      <c r="G59" s="335">
        <f>F59/E59*100</f>
        <v>16.85362756688121</v>
      </c>
    </row>
    <row r="60" spans="1:7" ht="15.75">
      <c r="A60" s="547"/>
      <c r="B60" s="547"/>
      <c r="C60" s="549"/>
      <c r="D60" s="10" t="s">
        <v>107</v>
      </c>
      <c r="E60" s="335">
        <v>0</v>
      </c>
      <c r="F60" s="335">
        <v>0</v>
      </c>
      <c r="G60" s="335">
        <v>0</v>
      </c>
    </row>
    <row r="61" spans="1:7" ht="47.25">
      <c r="A61" s="547"/>
      <c r="B61" s="547"/>
      <c r="C61" s="549"/>
      <c r="D61" s="12" t="s">
        <v>108</v>
      </c>
      <c r="E61" s="335">
        <v>0</v>
      </c>
      <c r="F61" s="335">
        <v>0</v>
      </c>
      <c r="G61" s="335">
        <v>0</v>
      </c>
    </row>
    <row r="62" spans="1:7" ht="15.75">
      <c r="A62" s="547"/>
      <c r="B62" s="547"/>
      <c r="C62" s="550"/>
      <c r="D62" s="12" t="s">
        <v>46</v>
      </c>
      <c r="E62" s="335">
        <v>14452.5</v>
      </c>
      <c r="F62" s="335">
        <v>0</v>
      </c>
      <c r="G62" s="335">
        <v>0</v>
      </c>
    </row>
  </sheetData>
  <sheetProtection/>
  <mergeCells count="31">
    <mergeCell ref="A1:G1"/>
    <mergeCell ref="A3:G3"/>
    <mergeCell ref="A4:B5"/>
    <mergeCell ref="C4:C6"/>
    <mergeCell ref="D4:D6"/>
    <mergeCell ref="E4:F4"/>
    <mergeCell ref="G4:G6"/>
    <mergeCell ref="E5:E6"/>
    <mergeCell ref="F5:F6"/>
    <mergeCell ref="A2:G2"/>
    <mergeCell ref="A7:A14"/>
    <mergeCell ref="B7:B14"/>
    <mergeCell ref="C7:C14"/>
    <mergeCell ref="A15:A22"/>
    <mergeCell ref="B15:B22"/>
    <mergeCell ref="C15:C22"/>
    <mergeCell ref="A23:A30"/>
    <mergeCell ref="B23:B30"/>
    <mergeCell ref="C23:C30"/>
    <mergeCell ref="A31:A38"/>
    <mergeCell ref="B31:B38"/>
    <mergeCell ref="C31:C38"/>
    <mergeCell ref="A55:A62"/>
    <mergeCell ref="B55:B62"/>
    <mergeCell ref="C55:C62"/>
    <mergeCell ref="A39:A46"/>
    <mergeCell ref="B39:B46"/>
    <mergeCell ref="C39:C46"/>
    <mergeCell ref="A47:A54"/>
    <mergeCell ref="B47:B54"/>
    <mergeCell ref="C47:C54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63"/>
  <sheetViews>
    <sheetView view="pageBreakPreview" zoomScale="85" zoomScaleNormal="90" zoomScaleSheetLayoutView="85" zoomScalePageLayoutView="110" workbookViewId="0" topLeftCell="A52">
      <selection activeCell="H67" sqref="H67"/>
    </sheetView>
  </sheetViews>
  <sheetFormatPr defaultColWidth="9.140625" defaultRowHeight="15"/>
  <cols>
    <col min="1" max="2" width="3.57421875" style="82" customWidth="1"/>
    <col min="3" max="3" width="3.8515625" style="82" customWidth="1"/>
    <col min="4" max="4" width="3.140625" style="82" customWidth="1"/>
    <col min="5" max="5" width="37.8515625" style="134" customWidth="1"/>
    <col min="6" max="6" width="16.7109375" style="82" customWidth="1"/>
    <col min="7" max="8" width="12.421875" style="82" customWidth="1"/>
    <col min="9" max="9" width="39.7109375" style="135" customWidth="1"/>
    <col min="10" max="10" width="49.57421875" style="134" customWidth="1"/>
    <col min="11" max="11" width="19.28125" style="82" customWidth="1"/>
  </cols>
  <sheetData>
    <row r="1" spans="1:11" s="93" customFormat="1" ht="30.75" customHeight="1">
      <c r="A1" s="90"/>
      <c r="B1" s="90"/>
      <c r="C1" s="90"/>
      <c r="D1" s="91"/>
      <c r="E1" s="92"/>
      <c r="F1" s="90"/>
      <c r="G1" s="90"/>
      <c r="H1" s="90"/>
      <c r="I1" s="90"/>
      <c r="J1" s="582"/>
      <c r="K1" s="582"/>
    </row>
    <row r="2" spans="1:12" s="93" customFormat="1" ht="36.75" customHeight="1">
      <c r="A2" s="567" t="s">
        <v>415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</row>
    <row r="3" spans="1:14" s="94" customFormat="1" ht="20.25" customHeight="1">
      <c r="A3" s="567" t="s">
        <v>183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95"/>
      <c r="M3" s="95"/>
      <c r="N3" s="95"/>
    </row>
    <row r="4" spans="1:11" s="136" customFormat="1" ht="42.75" customHeight="1">
      <c r="A4" s="583" t="s">
        <v>9</v>
      </c>
      <c r="B4" s="584"/>
      <c r="C4" s="584"/>
      <c r="D4" s="585"/>
      <c r="E4" s="586" t="s">
        <v>15</v>
      </c>
      <c r="F4" s="569" t="s">
        <v>184</v>
      </c>
      <c r="G4" s="569" t="s">
        <v>38</v>
      </c>
      <c r="H4" s="569" t="s">
        <v>39</v>
      </c>
      <c r="I4" s="569" t="s">
        <v>6</v>
      </c>
      <c r="J4" s="569" t="s">
        <v>34</v>
      </c>
      <c r="K4" s="574" t="s">
        <v>35</v>
      </c>
    </row>
    <row r="5" spans="1:11" ht="15.75" customHeight="1">
      <c r="A5" s="96" t="s">
        <v>14</v>
      </c>
      <c r="B5" s="96" t="s">
        <v>10</v>
      </c>
      <c r="C5" s="96" t="s">
        <v>11</v>
      </c>
      <c r="D5" s="96" t="s">
        <v>12</v>
      </c>
      <c r="E5" s="587"/>
      <c r="F5" s="570"/>
      <c r="G5" s="570"/>
      <c r="H5" s="570"/>
      <c r="I5" s="570"/>
      <c r="J5" s="570"/>
      <c r="K5" s="575"/>
    </row>
    <row r="6" spans="1:11" s="97" customFormat="1" ht="24" customHeight="1">
      <c r="A6" s="142" t="s">
        <v>20</v>
      </c>
      <c r="B6" s="142" t="s">
        <v>8</v>
      </c>
      <c r="C6" s="142"/>
      <c r="D6" s="142"/>
      <c r="E6" s="571" t="s">
        <v>109</v>
      </c>
      <c r="F6" s="572"/>
      <c r="G6" s="573"/>
      <c r="H6" s="139"/>
      <c r="I6" s="143"/>
      <c r="J6" s="441"/>
      <c r="K6" s="142"/>
    </row>
    <row r="7" spans="1:11" ht="129" customHeight="1">
      <c r="A7" s="102" t="s">
        <v>20</v>
      </c>
      <c r="B7" s="102" t="s">
        <v>8</v>
      </c>
      <c r="C7" s="102" t="s">
        <v>20</v>
      </c>
      <c r="D7" s="99">
        <v>1</v>
      </c>
      <c r="E7" s="32" t="s">
        <v>249</v>
      </c>
      <c r="F7" s="99" t="s">
        <v>164</v>
      </c>
      <c r="G7" s="99">
        <v>2021</v>
      </c>
      <c r="H7" s="99">
        <v>2021</v>
      </c>
      <c r="I7" s="32" t="s">
        <v>250</v>
      </c>
      <c r="J7" s="32" t="s">
        <v>250</v>
      </c>
      <c r="K7" s="102"/>
    </row>
    <row r="8" spans="1:11" ht="122.25" customHeight="1">
      <c r="A8" s="102" t="s">
        <v>20</v>
      </c>
      <c r="B8" s="102" t="s">
        <v>8</v>
      </c>
      <c r="C8" s="102" t="s">
        <v>20</v>
      </c>
      <c r="D8" s="102" t="s">
        <v>7</v>
      </c>
      <c r="E8" s="32" t="s">
        <v>187</v>
      </c>
      <c r="F8" s="99" t="s">
        <v>164</v>
      </c>
      <c r="G8" s="99">
        <v>2021</v>
      </c>
      <c r="H8" s="99">
        <v>2021</v>
      </c>
      <c r="I8" s="32" t="s">
        <v>251</v>
      </c>
      <c r="J8" s="32" t="s">
        <v>443</v>
      </c>
      <c r="K8" s="102"/>
    </row>
    <row r="9" spans="1:11" ht="318.75" customHeight="1">
      <c r="A9" s="102" t="s">
        <v>20</v>
      </c>
      <c r="B9" s="102" t="s">
        <v>8</v>
      </c>
      <c r="C9" s="102" t="s">
        <v>20</v>
      </c>
      <c r="D9" s="102" t="s">
        <v>55</v>
      </c>
      <c r="E9" s="32" t="s">
        <v>252</v>
      </c>
      <c r="F9" s="99" t="s">
        <v>164</v>
      </c>
      <c r="G9" s="99">
        <v>2021</v>
      </c>
      <c r="H9" s="99" t="s">
        <v>261</v>
      </c>
      <c r="I9" s="32" t="s">
        <v>253</v>
      </c>
      <c r="J9" s="32" t="s">
        <v>444</v>
      </c>
      <c r="K9" s="102"/>
    </row>
    <row r="10" spans="1:11" ht="78.75" customHeight="1">
      <c r="A10" s="102" t="s">
        <v>20</v>
      </c>
      <c r="B10" s="102" t="s">
        <v>8</v>
      </c>
      <c r="C10" s="102" t="s">
        <v>13</v>
      </c>
      <c r="D10" s="102" t="s">
        <v>8</v>
      </c>
      <c r="E10" s="32" t="s">
        <v>58</v>
      </c>
      <c r="F10" s="99" t="s">
        <v>164</v>
      </c>
      <c r="G10" s="99">
        <v>2021</v>
      </c>
      <c r="H10" s="99">
        <v>2021</v>
      </c>
      <c r="I10" s="32" t="s">
        <v>254</v>
      </c>
      <c r="J10" s="32" t="s">
        <v>445</v>
      </c>
      <c r="K10" s="102"/>
    </row>
    <row r="11" spans="1:11" ht="153" customHeight="1">
      <c r="A11" s="102" t="s">
        <v>20</v>
      </c>
      <c r="B11" s="102" t="s">
        <v>8</v>
      </c>
      <c r="C11" s="102" t="s">
        <v>13</v>
      </c>
      <c r="D11" s="102" t="s">
        <v>7</v>
      </c>
      <c r="E11" s="32" t="s">
        <v>255</v>
      </c>
      <c r="F11" s="99" t="s">
        <v>164</v>
      </c>
      <c r="G11" s="99">
        <v>2021</v>
      </c>
      <c r="H11" s="99">
        <v>2021</v>
      </c>
      <c r="I11" s="32" t="s">
        <v>256</v>
      </c>
      <c r="J11" s="32" t="s">
        <v>446</v>
      </c>
      <c r="K11" s="102"/>
    </row>
    <row r="12" spans="1:11" ht="138" customHeight="1">
      <c r="A12" s="102" t="s">
        <v>20</v>
      </c>
      <c r="B12" s="102" t="s">
        <v>8</v>
      </c>
      <c r="C12" s="102" t="s">
        <v>13</v>
      </c>
      <c r="D12" s="102" t="s">
        <v>55</v>
      </c>
      <c r="E12" s="32" t="s">
        <v>194</v>
      </c>
      <c r="F12" s="99" t="s">
        <v>164</v>
      </c>
      <c r="G12" s="99">
        <v>2021</v>
      </c>
      <c r="H12" s="99">
        <v>2021</v>
      </c>
      <c r="I12" s="32" t="s">
        <v>257</v>
      </c>
      <c r="J12" s="32" t="s">
        <v>447</v>
      </c>
      <c r="K12" s="102"/>
    </row>
    <row r="13" spans="1:11" ht="84.75" customHeight="1">
      <c r="A13" s="98" t="s">
        <v>20</v>
      </c>
      <c r="B13" s="98" t="s">
        <v>8</v>
      </c>
      <c r="C13" s="98" t="s">
        <v>74</v>
      </c>
      <c r="D13" s="98"/>
      <c r="E13" s="105" t="s">
        <v>258</v>
      </c>
      <c r="F13" s="101" t="s">
        <v>164</v>
      </c>
      <c r="G13" s="99">
        <v>2021</v>
      </c>
      <c r="H13" s="101">
        <v>2021</v>
      </c>
      <c r="I13" s="106" t="s">
        <v>259</v>
      </c>
      <c r="J13" s="442" t="s">
        <v>303</v>
      </c>
      <c r="K13" s="107"/>
    </row>
    <row r="14" spans="1:11" ht="148.5" customHeight="1">
      <c r="A14" s="98" t="s">
        <v>20</v>
      </c>
      <c r="B14" s="98" t="s">
        <v>8</v>
      </c>
      <c r="C14" s="98" t="s">
        <v>60</v>
      </c>
      <c r="D14" s="102"/>
      <c r="E14" s="100" t="s">
        <v>260</v>
      </c>
      <c r="F14" s="99" t="s">
        <v>166</v>
      </c>
      <c r="G14" s="99">
        <v>2021</v>
      </c>
      <c r="H14" s="101">
        <v>2021</v>
      </c>
      <c r="I14" s="32" t="s">
        <v>262</v>
      </c>
      <c r="J14" s="32" t="s">
        <v>461</v>
      </c>
      <c r="K14" s="98"/>
    </row>
    <row r="15" spans="1:11" ht="65.25" customHeight="1">
      <c r="A15" s="98" t="s">
        <v>20</v>
      </c>
      <c r="B15" s="98" t="s">
        <v>8</v>
      </c>
      <c r="C15" s="98" t="s">
        <v>67</v>
      </c>
      <c r="D15" s="102"/>
      <c r="E15" s="100" t="s">
        <v>222</v>
      </c>
      <c r="F15" s="101" t="s">
        <v>164</v>
      </c>
      <c r="G15" s="99">
        <v>2021</v>
      </c>
      <c r="H15" s="101">
        <v>2021</v>
      </c>
      <c r="I15" s="100" t="s">
        <v>263</v>
      </c>
      <c r="J15" s="442" t="s">
        <v>448</v>
      </c>
      <c r="K15" s="98"/>
    </row>
    <row r="16" spans="1:11" ht="30" customHeight="1">
      <c r="A16" s="280"/>
      <c r="B16" s="280"/>
      <c r="C16" s="280"/>
      <c r="D16" s="280"/>
      <c r="E16" s="281" t="s">
        <v>375</v>
      </c>
      <c r="F16" s="282"/>
      <c r="G16" s="283"/>
      <c r="H16" s="284"/>
      <c r="I16" s="391" t="s">
        <v>376</v>
      </c>
      <c r="J16" s="443"/>
      <c r="K16" s="286"/>
    </row>
    <row r="17" spans="1:11" s="108" customFormat="1" ht="23.25" customHeight="1">
      <c r="A17" s="137" t="s">
        <v>20</v>
      </c>
      <c r="B17" s="137" t="s">
        <v>7</v>
      </c>
      <c r="C17" s="137"/>
      <c r="D17" s="137"/>
      <c r="E17" s="571" t="s">
        <v>110</v>
      </c>
      <c r="F17" s="572"/>
      <c r="G17" s="573"/>
      <c r="H17" s="140"/>
      <c r="I17" s="141"/>
      <c r="J17" s="100"/>
      <c r="K17" s="137"/>
    </row>
    <row r="18" spans="1:11" s="82" customFormat="1" ht="409.5" customHeight="1">
      <c r="A18" s="98" t="s">
        <v>20</v>
      </c>
      <c r="B18" s="98" t="s">
        <v>7</v>
      </c>
      <c r="C18" s="98" t="s">
        <v>20</v>
      </c>
      <c r="D18" s="102"/>
      <c r="E18" s="100" t="s">
        <v>264</v>
      </c>
      <c r="F18" s="101"/>
      <c r="G18" s="101">
        <v>2021</v>
      </c>
      <c r="H18" s="99">
        <v>2021</v>
      </c>
      <c r="I18" s="100"/>
      <c r="J18" s="32" t="s">
        <v>470</v>
      </c>
      <c r="K18" s="98"/>
    </row>
    <row r="19" spans="1:11" s="82" customFormat="1" ht="340.5" customHeight="1">
      <c r="A19" s="102" t="s">
        <v>20</v>
      </c>
      <c r="B19" s="102" t="s">
        <v>7</v>
      </c>
      <c r="C19" s="109" t="s">
        <v>20</v>
      </c>
      <c r="D19" s="102" t="s">
        <v>62</v>
      </c>
      <c r="E19" s="32" t="s">
        <v>265</v>
      </c>
      <c r="F19" s="99" t="s">
        <v>164</v>
      </c>
      <c r="G19" s="101">
        <v>2021</v>
      </c>
      <c r="H19" s="99">
        <v>2021</v>
      </c>
      <c r="I19" s="32" t="s">
        <v>266</v>
      </c>
      <c r="J19" s="32" t="s">
        <v>471</v>
      </c>
      <c r="K19" s="102"/>
    </row>
    <row r="20" spans="1:11" s="82" customFormat="1" ht="125.25" customHeight="1">
      <c r="A20" s="102" t="s">
        <v>20</v>
      </c>
      <c r="B20" s="102" t="s">
        <v>7</v>
      </c>
      <c r="C20" s="109" t="s">
        <v>20</v>
      </c>
      <c r="D20" s="102" t="s">
        <v>64</v>
      </c>
      <c r="E20" s="32" t="s">
        <v>213</v>
      </c>
      <c r="F20" s="99" t="s">
        <v>164</v>
      </c>
      <c r="G20" s="101">
        <v>2021</v>
      </c>
      <c r="H20" s="99">
        <v>2021</v>
      </c>
      <c r="I20" s="32" t="s">
        <v>267</v>
      </c>
      <c r="J20" s="32" t="s">
        <v>472</v>
      </c>
      <c r="K20" s="102"/>
    </row>
    <row r="21" spans="1:11" s="82" customFormat="1" ht="159" customHeight="1">
      <c r="A21" s="98" t="s">
        <v>20</v>
      </c>
      <c r="B21" s="98" t="s">
        <v>7</v>
      </c>
      <c r="C21" s="98" t="s">
        <v>13</v>
      </c>
      <c r="D21" s="102"/>
      <c r="E21" s="100" t="s">
        <v>72</v>
      </c>
      <c r="F21" s="101" t="s">
        <v>164</v>
      </c>
      <c r="G21" s="101">
        <v>2021</v>
      </c>
      <c r="H21" s="99">
        <v>2021</v>
      </c>
      <c r="I21" s="100" t="s">
        <v>268</v>
      </c>
      <c r="J21" s="444" t="s">
        <v>473</v>
      </c>
      <c r="K21" s="98"/>
    </row>
    <row r="22" spans="1:11" s="82" customFormat="1" ht="96.75" customHeight="1">
      <c r="A22" s="98" t="s">
        <v>20</v>
      </c>
      <c r="B22" s="98" t="s">
        <v>7</v>
      </c>
      <c r="C22" s="98" t="s">
        <v>60</v>
      </c>
      <c r="D22" s="102"/>
      <c r="E22" s="32" t="s">
        <v>320</v>
      </c>
      <c r="F22" s="99" t="s">
        <v>164</v>
      </c>
      <c r="G22" s="101">
        <v>2021</v>
      </c>
      <c r="H22" s="99">
        <v>2021</v>
      </c>
      <c r="I22" s="32" t="s">
        <v>269</v>
      </c>
      <c r="J22" s="32" t="s">
        <v>462</v>
      </c>
      <c r="K22" s="98"/>
    </row>
    <row r="23" spans="1:11" s="82" customFormat="1" ht="95.25" customHeight="1">
      <c r="A23" s="98" t="s">
        <v>20</v>
      </c>
      <c r="B23" s="98" t="s">
        <v>7</v>
      </c>
      <c r="C23" s="98" t="s">
        <v>80</v>
      </c>
      <c r="D23" s="102"/>
      <c r="E23" s="32" t="s">
        <v>319</v>
      </c>
      <c r="F23" s="99" t="s">
        <v>164</v>
      </c>
      <c r="G23" s="101">
        <v>2021</v>
      </c>
      <c r="H23" s="99">
        <v>2021</v>
      </c>
      <c r="I23" s="32" t="s">
        <v>270</v>
      </c>
      <c r="J23" s="32" t="s">
        <v>391</v>
      </c>
      <c r="K23" s="98"/>
    </row>
    <row r="24" spans="1:11" s="82" customFormat="1" ht="84" customHeight="1">
      <c r="A24" s="98" t="s">
        <v>20</v>
      </c>
      <c r="B24" s="98" t="s">
        <v>7</v>
      </c>
      <c r="C24" s="98" t="s">
        <v>53</v>
      </c>
      <c r="D24" s="102"/>
      <c r="E24" s="32" t="s">
        <v>225</v>
      </c>
      <c r="F24" s="99" t="s">
        <v>164</v>
      </c>
      <c r="G24" s="101">
        <v>2021</v>
      </c>
      <c r="H24" s="99">
        <v>2021</v>
      </c>
      <c r="I24" s="32" t="s">
        <v>271</v>
      </c>
      <c r="J24" s="32" t="s">
        <v>379</v>
      </c>
      <c r="K24" s="98"/>
    </row>
    <row r="25" spans="1:11" ht="30" customHeight="1">
      <c r="A25" s="280"/>
      <c r="B25" s="280"/>
      <c r="C25" s="280"/>
      <c r="D25" s="280"/>
      <c r="E25" s="281" t="s">
        <v>377</v>
      </c>
      <c r="F25" s="282"/>
      <c r="G25" s="283"/>
      <c r="H25" s="284"/>
      <c r="I25" s="285" t="s">
        <v>378</v>
      </c>
      <c r="J25" s="443"/>
      <c r="K25" s="286"/>
    </row>
    <row r="26" spans="1:11" s="82" customFormat="1" ht="39" customHeight="1">
      <c r="A26" s="98" t="s">
        <v>20</v>
      </c>
      <c r="B26" s="137" t="s">
        <v>55</v>
      </c>
      <c r="C26" s="137"/>
      <c r="D26" s="138"/>
      <c r="E26" s="563" t="s">
        <v>408</v>
      </c>
      <c r="F26" s="564"/>
      <c r="G26" s="564"/>
      <c r="H26" s="565"/>
      <c r="I26" s="566"/>
      <c r="J26" s="445"/>
      <c r="K26" s="110"/>
    </row>
    <row r="27" spans="1:11" s="82" customFormat="1" ht="57" customHeight="1">
      <c r="A27" s="98" t="s">
        <v>20</v>
      </c>
      <c r="B27" s="98" t="s">
        <v>55</v>
      </c>
      <c r="C27" s="98" t="s">
        <v>20</v>
      </c>
      <c r="D27" s="102"/>
      <c r="E27" s="100" t="s">
        <v>75</v>
      </c>
      <c r="F27" s="99"/>
      <c r="G27" s="99"/>
      <c r="H27" s="99"/>
      <c r="I27" s="100"/>
      <c r="J27" s="100"/>
      <c r="K27" s="98"/>
    </row>
    <row r="28" spans="1:11" s="82" customFormat="1" ht="251.25" customHeight="1">
      <c r="A28" s="102" t="s">
        <v>20</v>
      </c>
      <c r="B28" s="102" t="s">
        <v>55</v>
      </c>
      <c r="C28" s="102" t="s">
        <v>20</v>
      </c>
      <c r="D28" s="102" t="s">
        <v>8</v>
      </c>
      <c r="E28" s="32" t="s">
        <v>203</v>
      </c>
      <c r="F28" s="99" t="s">
        <v>168</v>
      </c>
      <c r="G28" s="99">
        <v>2021</v>
      </c>
      <c r="H28" s="99">
        <v>2021</v>
      </c>
      <c r="I28" s="32" t="s">
        <v>272</v>
      </c>
      <c r="J28" s="32" t="s">
        <v>480</v>
      </c>
      <c r="K28" s="102"/>
    </row>
    <row r="29" spans="1:11" s="82" customFormat="1" ht="84" customHeight="1">
      <c r="A29" s="102" t="s">
        <v>20</v>
      </c>
      <c r="B29" s="102" t="s">
        <v>55</v>
      </c>
      <c r="C29" s="102" t="s">
        <v>20</v>
      </c>
      <c r="D29" s="102" t="s">
        <v>55</v>
      </c>
      <c r="E29" s="32" t="s">
        <v>273</v>
      </c>
      <c r="F29" s="99" t="s">
        <v>168</v>
      </c>
      <c r="G29" s="99">
        <v>2021</v>
      </c>
      <c r="H29" s="99">
        <v>2021</v>
      </c>
      <c r="I29" s="32" t="s">
        <v>274</v>
      </c>
      <c r="J29" s="32" t="s">
        <v>463</v>
      </c>
      <c r="K29" s="102"/>
    </row>
    <row r="30" spans="1:11" s="82" customFormat="1" ht="109.5" customHeight="1">
      <c r="A30" s="102" t="s">
        <v>20</v>
      </c>
      <c r="B30" s="102" t="s">
        <v>55</v>
      </c>
      <c r="C30" s="102" t="s">
        <v>20</v>
      </c>
      <c r="D30" s="102" t="s">
        <v>57</v>
      </c>
      <c r="E30" s="32" t="s">
        <v>275</v>
      </c>
      <c r="F30" s="99" t="s">
        <v>168</v>
      </c>
      <c r="G30" s="99">
        <v>2021</v>
      </c>
      <c r="H30" s="99">
        <v>2021</v>
      </c>
      <c r="I30" s="32" t="s">
        <v>276</v>
      </c>
      <c r="J30" s="32" t="s">
        <v>321</v>
      </c>
      <c r="K30" s="102"/>
    </row>
    <row r="31" spans="1:11" s="82" customFormat="1" ht="84" customHeight="1">
      <c r="A31" s="102" t="s">
        <v>20</v>
      </c>
      <c r="B31" s="102" t="s">
        <v>55</v>
      </c>
      <c r="C31" s="102" t="s">
        <v>20</v>
      </c>
      <c r="D31" s="102" t="s">
        <v>64</v>
      </c>
      <c r="E31" s="32" t="s">
        <v>277</v>
      </c>
      <c r="F31" s="99" t="s">
        <v>168</v>
      </c>
      <c r="G31" s="99">
        <v>2021</v>
      </c>
      <c r="H31" s="99">
        <v>2021</v>
      </c>
      <c r="I31" s="32" t="s">
        <v>278</v>
      </c>
      <c r="J31" s="32" t="s">
        <v>388</v>
      </c>
      <c r="K31" s="102"/>
    </row>
    <row r="32" spans="1:11" s="82" customFormat="1" ht="302.25" customHeight="1">
      <c r="A32" s="102" t="s">
        <v>20</v>
      </c>
      <c r="B32" s="102" t="s">
        <v>55</v>
      </c>
      <c r="C32" s="102" t="s">
        <v>20</v>
      </c>
      <c r="D32" s="102" t="s">
        <v>65</v>
      </c>
      <c r="E32" s="32" t="s">
        <v>279</v>
      </c>
      <c r="F32" s="99" t="s">
        <v>168</v>
      </c>
      <c r="G32" s="99">
        <v>2021</v>
      </c>
      <c r="H32" s="99">
        <v>2021</v>
      </c>
      <c r="I32" s="32" t="s">
        <v>272</v>
      </c>
      <c r="J32" s="32" t="s">
        <v>479</v>
      </c>
      <c r="K32" s="102"/>
    </row>
    <row r="33" spans="1:11" s="82" customFormat="1" ht="81.75" customHeight="1">
      <c r="A33" s="102" t="s">
        <v>20</v>
      </c>
      <c r="B33" s="111" t="s">
        <v>55</v>
      </c>
      <c r="C33" s="111" t="s">
        <v>13</v>
      </c>
      <c r="D33" s="111" t="s">
        <v>8</v>
      </c>
      <c r="E33" s="33" t="s">
        <v>167</v>
      </c>
      <c r="F33" s="99" t="s">
        <v>168</v>
      </c>
      <c r="G33" s="99">
        <v>2021</v>
      </c>
      <c r="H33" s="99">
        <v>2021</v>
      </c>
      <c r="I33" s="32" t="s">
        <v>280</v>
      </c>
      <c r="J33" s="32" t="s">
        <v>325</v>
      </c>
      <c r="K33" s="102"/>
    </row>
    <row r="34" spans="1:11" s="82" customFormat="1" ht="51" customHeight="1">
      <c r="A34" s="113" t="s">
        <v>20</v>
      </c>
      <c r="B34" s="113" t="s">
        <v>55</v>
      </c>
      <c r="C34" s="113" t="s">
        <v>13</v>
      </c>
      <c r="D34" s="113" t="s">
        <v>7</v>
      </c>
      <c r="E34" s="114" t="s">
        <v>79</v>
      </c>
      <c r="F34" s="115" t="s">
        <v>173</v>
      </c>
      <c r="G34" s="99">
        <v>2021</v>
      </c>
      <c r="H34" s="99">
        <v>2021</v>
      </c>
      <c r="I34" s="114" t="s">
        <v>281</v>
      </c>
      <c r="J34" s="114" t="s">
        <v>490</v>
      </c>
      <c r="K34" s="116"/>
    </row>
    <row r="35" spans="1:11" s="82" customFormat="1" ht="55.5" customHeight="1">
      <c r="A35" s="98" t="s">
        <v>20</v>
      </c>
      <c r="B35" s="112" t="s">
        <v>55</v>
      </c>
      <c r="C35" s="117" t="s">
        <v>74</v>
      </c>
      <c r="D35" s="111"/>
      <c r="E35" s="105" t="s">
        <v>240</v>
      </c>
      <c r="F35" s="99" t="s">
        <v>164</v>
      </c>
      <c r="G35" s="99">
        <v>2021</v>
      </c>
      <c r="H35" s="99">
        <v>2021</v>
      </c>
      <c r="I35" s="105" t="s">
        <v>282</v>
      </c>
      <c r="J35" s="32" t="s">
        <v>474</v>
      </c>
      <c r="K35" s="98"/>
    </row>
    <row r="36" spans="1:11" s="82" customFormat="1" ht="66.75" customHeight="1">
      <c r="A36" s="329" t="s">
        <v>20</v>
      </c>
      <c r="B36" s="329" t="s">
        <v>55</v>
      </c>
      <c r="C36" s="329" t="s">
        <v>67</v>
      </c>
      <c r="D36" s="330"/>
      <c r="E36" s="106" t="s">
        <v>237</v>
      </c>
      <c r="F36" s="107" t="s">
        <v>238</v>
      </c>
      <c r="G36" s="99">
        <v>2021</v>
      </c>
      <c r="H36" s="99">
        <v>2021</v>
      </c>
      <c r="I36" s="103" t="s">
        <v>392</v>
      </c>
      <c r="J36" s="32" t="s">
        <v>393</v>
      </c>
      <c r="K36" s="104"/>
    </row>
    <row r="37" spans="1:11" ht="30" customHeight="1">
      <c r="A37" s="280"/>
      <c r="B37" s="280"/>
      <c r="C37" s="280"/>
      <c r="D37" s="280"/>
      <c r="E37" s="281" t="s">
        <v>380</v>
      </c>
      <c r="F37" s="282"/>
      <c r="G37" s="283"/>
      <c r="H37" s="284"/>
      <c r="I37" s="285" t="s">
        <v>381</v>
      </c>
      <c r="J37" s="443"/>
      <c r="K37" s="286"/>
    </row>
    <row r="38" spans="1:11" s="97" customFormat="1" ht="23.25" customHeight="1">
      <c r="A38" s="137" t="s">
        <v>20</v>
      </c>
      <c r="B38" s="137" t="s">
        <v>57</v>
      </c>
      <c r="C38" s="137"/>
      <c r="D38" s="137"/>
      <c r="E38" s="576" t="s">
        <v>111</v>
      </c>
      <c r="F38" s="577"/>
      <c r="G38" s="578"/>
      <c r="H38" s="273"/>
      <c r="I38" s="144"/>
      <c r="J38" s="446"/>
      <c r="K38" s="137"/>
    </row>
    <row r="39" spans="1:11" ht="80.25" customHeight="1">
      <c r="A39" s="98" t="s">
        <v>20</v>
      </c>
      <c r="B39" s="98" t="s">
        <v>57</v>
      </c>
      <c r="C39" s="98" t="s">
        <v>20</v>
      </c>
      <c r="D39" s="102"/>
      <c r="E39" s="100" t="s">
        <v>283</v>
      </c>
      <c r="F39" s="101" t="s">
        <v>166</v>
      </c>
      <c r="G39" s="101">
        <v>2021</v>
      </c>
      <c r="H39" s="101">
        <v>2021</v>
      </c>
      <c r="I39" s="34" t="s">
        <v>467</v>
      </c>
      <c r="J39" s="32" t="s">
        <v>367</v>
      </c>
      <c r="K39" s="98"/>
    </row>
    <row r="40" spans="1:11" ht="129" customHeight="1">
      <c r="A40" s="98" t="s">
        <v>20</v>
      </c>
      <c r="B40" s="98" t="s">
        <v>57</v>
      </c>
      <c r="C40" s="98" t="s">
        <v>13</v>
      </c>
      <c r="D40" s="102"/>
      <c r="E40" s="100" t="s">
        <v>81</v>
      </c>
      <c r="F40" s="101" t="s">
        <v>166</v>
      </c>
      <c r="G40" s="101">
        <v>2021</v>
      </c>
      <c r="H40" s="101">
        <v>2021</v>
      </c>
      <c r="I40" s="34" t="s">
        <v>468</v>
      </c>
      <c r="J40" s="32" t="s">
        <v>475</v>
      </c>
      <c r="K40" s="98"/>
    </row>
    <row r="41" spans="1:11" ht="68.25" customHeight="1">
      <c r="A41" s="98" t="s">
        <v>20</v>
      </c>
      <c r="B41" s="98" t="s">
        <v>57</v>
      </c>
      <c r="C41" s="98" t="s">
        <v>74</v>
      </c>
      <c r="D41" s="98"/>
      <c r="E41" s="100" t="s">
        <v>169</v>
      </c>
      <c r="F41" s="99" t="s">
        <v>166</v>
      </c>
      <c r="G41" s="101">
        <v>2021</v>
      </c>
      <c r="H41" s="101">
        <v>2021</v>
      </c>
      <c r="I41" s="34" t="s">
        <v>172</v>
      </c>
      <c r="J41" s="32" t="s">
        <v>464</v>
      </c>
      <c r="K41" s="102"/>
    </row>
    <row r="42" spans="1:11" ht="64.5" customHeight="1">
      <c r="A42" s="98" t="s">
        <v>20</v>
      </c>
      <c r="B42" s="98" t="s">
        <v>57</v>
      </c>
      <c r="C42" s="98" t="s">
        <v>60</v>
      </c>
      <c r="D42" s="98"/>
      <c r="E42" s="100" t="s">
        <v>170</v>
      </c>
      <c r="F42" s="99" t="s">
        <v>166</v>
      </c>
      <c r="G42" s="101">
        <v>2021</v>
      </c>
      <c r="H42" s="101">
        <v>2021</v>
      </c>
      <c r="I42" s="34" t="s">
        <v>284</v>
      </c>
      <c r="J42" s="32" t="s">
        <v>409</v>
      </c>
      <c r="K42" s="102"/>
    </row>
    <row r="43" spans="1:11" ht="177" customHeight="1">
      <c r="A43" s="98" t="s">
        <v>20</v>
      </c>
      <c r="B43" s="98" t="s">
        <v>57</v>
      </c>
      <c r="C43" s="98" t="s">
        <v>67</v>
      </c>
      <c r="D43" s="98"/>
      <c r="E43" s="100" t="s">
        <v>171</v>
      </c>
      <c r="F43" s="99" t="s">
        <v>166</v>
      </c>
      <c r="G43" s="101">
        <v>2021</v>
      </c>
      <c r="H43" s="101">
        <v>2021</v>
      </c>
      <c r="I43" s="34" t="s">
        <v>285</v>
      </c>
      <c r="J43" s="447" t="s">
        <v>465</v>
      </c>
      <c r="K43" s="102"/>
    </row>
    <row r="44" spans="1:11" ht="77.25" customHeight="1">
      <c r="A44" s="98" t="s">
        <v>20</v>
      </c>
      <c r="B44" s="98" t="s">
        <v>57</v>
      </c>
      <c r="C44" s="98" t="s">
        <v>53</v>
      </c>
      <c r="D44" s="98"/>
      <c r="E44" s="100" t="s">
        <v>286</v>
      </c>
      <c r="F44" s="99" t="s">
        <v>166</v>
      </c>
      <c r="G44" s="101">
        <v>2021</v>
      </c>
      <c r="H44" s="101">
        <v>2021</v>
      </c>
      <c r="I44" s="34" t="s">
        <v>287</v>
      </c>
      <c r="J44" s="32" t="s">
        <v>466</v>
      </c>
      <c r="K44" s="102"/>
    </row>
    <row r="45" spans="1:11" ht="105" customHeight="1">
      <c r="A45" s="98" t="s">
        <v>20</v>
      </c>
      <c r="B45" s="98" t="s">
        <v>57</v>
      </c>
      <c r="C45" s="98" t="s">
        <v>288</v>
      </c>
      <c r="D45" s="98"/>
      <c r="E45" s="100" t="s">
        <v>289</v>
      </c>
      <c r="F45" s="99" t="s">
        <v>166</v>
      </c>
      <c r="G45" s="101">
        <v>2021</v>
      </c>
      <c r="H45" s="101">
        <v>2021</v>
      </c>
      <c r="I45" s="34" t="s">
        <v>290</v>
      </c>
      <c r="J45" s="32" t="s">
        <v>410</v>
      </c>
      <c r="K45" s="102"/>
    </row>
    <row r="46" spans="1:11" ht="30" customHeight="1">
      <c r="A46" s="280"/>
      <c r="B46" s="280"/>
      <c r="C46" s="280"/>
      <c r="D46" s="280"/>
      <c r="E46" s="281" t="s">
        <v>382</v>
      </c>
      <c r="F46" s="282"/>
      <c r="G46" s="283"/>
      <c r="H46" s="284"/>
      <c r="I46" s="285" t="s">
        <v>383</v>
      </c>
      <c r="J46" s="443"/>
      <c r="K46" s="286"/>
    </row>
    <row r="47" spans="1:11" s="121" customFormat="1" ht="26.25" customHeight="1">
      <c r="A47" s="145" t="s">
        <v>20</v>
      </c>
      <c r="B47" s="145">
        <v>5</v>
      </c>
      <c r="C47" s="146"/>
      <c r="D47" s="146"/>
      <c r="E47" s="571" t="s">
        <v>112</v>
      </c>
      <c r="F47" s="572"/>
      <c r="G47" s="573"/>
      <c r="H47" s="140"/>
      <c r="I47" s="147"/>
      <c r="J47" s="448"/>
      <c r="K47" s="148"/>
    </row>
    <row r="48" spans="1:11" s="121" customFormat="1" ht="52.5" customHeight="1">
      <c r="A48" s="119" t="s">
        <v>20</v>
      </c>
      <c r="B48" s="119">
        <v>5</v>
      </c>
      <c r="C48" s="119" t="s">
        <v>20</v>
      </c>
      <c r="D48" s="118"/>
      <c r="E48" s="100" t="s">
        <v>84</v>
      </c>
      <c r="F48" s="118"/>
      <c r="G48" s="101"/>
      <c r="H48" s="101"/>
      <c r="I48" s="120"/>
      <c r="J48" s="448"/>
      <c r="K48" s="101"/>
    </row>
    <row r="49" spans="1:14" s="123" customFormat="1" ht="96">
      <c r="A49" s="118" t="s">
        <v>20</v>
      </c>
      <c r="B49" s="118">
        <v>5</v>
      </c>
      <c r="C49" s="102" t="s">
        <v>20</v>
      </c>
      <c r="D49" s="102" t="s">
        <v>8</v>
      </c>
      <c r="E49" s="32" t="s">
        <v>353</v>
      </c>
      <c r="F49" s="99" t="s">
        <v>166</v>
      </c>
      <c r="G49" s="99">
        <v>2021</v>
      </c>
      <c r="H49" s="99">
        <v>2021</v>
      </c>
      <c r="I49" s="32" t="s">
        <v>291</v>
      </c>
      <c r="J49" s="32" t="s">
        <v>373</v>
      </c>
      <c r="K49" s="122"/>
      <c r="N49" s="124"/>
    </row>
    <row r="50" spans="1:11" s="124" customFormat="1" ht="74.25" customHeight="1">
      <c r="A50" s="118" t="s">
        <v>20</v>
      </c>
      <c r="B50" s="118">
        <v>5</v>
      </c>
      <c r="C50" s="102" t="s">
        <v>20</v>
      </c>
      <c r="D50" s="102" t="s">
        <v>7</v>
      </c>
      <c r="E50" s="32" t="s">
        <v>354</v>
      </c>
      <c r="F50" s="99" t="s">
        <v>166</v>
      </c>
      <c r="G50" s="99">
        <v>2021</v>
      </c>
      <c r="H50" s="99">
        <v>2021</v>
      </c>
      <c r="I50" s="34" t="s">
        <v>292</v>
      </c>
      <c r="J50" s="32" t="s">
        <v>369</v>
      </c>
      <c r="K50" s="118"/>
    </row>
    <row r="51" spans="1:11" s="124" customFormat="1" ht="78.75" customHeight="1">
      <c r="A51" s="125" t="s">
        <v>20</v>
      </c>
      <c r="B51" s="125">
        <v>5</v>
      </c>
      <c r="C51" s="125" t="s">
        <v>20</v>
      </c>
      <c r="D51" s="113" t="s">
        <v>55</v>
      </c>
      <c r="E51" s="114" t="s">
        <v>293</v>
      </c>
      <c r="F51" s="99" t="s">
        <v>166</v>
      </c>
      <c r="G51" s="99">
        <v>2021</v>
      </c>
      <c r="H51" s="99">
        <v>2021</v>
      </c>
      <c r="I51" s="125" t="s">
        <v>294</v>
      </c>
      <c r="J51" s="32" t="s">
        <v>370</v>
      </c>
      <c r="K51" s="125"/>
    </row>
    <row r="52" spans="1:11" s="82" customFormat="1" ht="89.25" customHeight="1">
      <c r="A52" s="113" t="s">
        <v>20</v>
      </c>
      <c r="B52" s="113" t="s">
        <v>62</v>
      </c>
      <c r="C52" s="113" t="s">
        <v>20</v>
      </c>
      <c r="D52" s="113" t="s">
        <v>57</v>
      </c>
      <c r="E52" s="114" t="s">
        <v>295</v>
      </c>
      <c r="F52" s="99" t="s">
        <v>166</v>
      </c>
      <c r="H52" s="99">
        <v>2021</v>
      </c>
      <c r="I52" s="114" t="s">
        <v>374</v>
      </c>
      <c r="J52" s="114" t="s">
        <v>372</v>
      </c>
      <c r="K52" s="116"/>
    </row>
    <row r="53" spans="1:11" s="82" customFormat="1" ht="63.75" customHeight="1">
      <c r="A53" s="331" t="s">
        <v>20</v>
      </c>
      <c r="B53" s="331" t="s">
        <v>62</v>
      </c>
      <c r="C53" s="331" t="s">
        <v>20</v>
      </c>
      <c r="D53" s="331" t="s">
        <v>62</v>
      </c>
      <c r="E53" s="114" t="s">
        <v>366</v>
      </c>
      <c r="F53" s="99" t="s">
        <v>166</v>
      </c>
      <c r="G53" s="99">
        <v>2021</v>
      </c>
      <c r="H53" s="99">
        <v>2021</v>
      </c>
      <c r="I53" s="114" t="s">
        <v>368</v>
      </c>
      <c r="J53" s="114" t="s">
        <v>371</v>
      </c>
      <c r="K53" s="116"/>
    </row>
    <row r="54" spans="1:11" ht="30" customHeight="1">
      <c r="A54" s="280"/>
      <c r="B54" s="280"/>
      <c r="C54" s="280"/>
      <c r="D54" s="280"/>
      <c r="E54" s="281" t="s">
        <v>384</v>
      </c>
      <c r="F54" s="282"/>
      <c r="G54" s="283"/>
      <c r="H54" s="284"/>
      <c r="I54" s="285" t="s">
        <v>385</v>
      </c>
      <c r="J54" s="443"/>
      <c r="K54" s="286"/>
    </row>
    <row r="55" spans="1:11" s="128" customFormat="1" ht="25.5" customHeight="1">
      <c r="A55" s="149">
        <v>1</v>
      </c>
      <c r="B55" s="149">
        <v>6</v>
      </c>
      <c r="C55" s="149"/>
      <c r="D55" s="149"/>
      <c r="E55" s="579" t="s">
        <v>128</v>
      </c>
      <c r="F55" s="580"/>
      <c r="G55" s="581"/>
      <c r="H55" s="150"/>
      <c r="I55" s="151"/>
      <c r="J55" s="32"/>
      <c r="K55" s="149"/>
    </row>
    <row r="56" spans="1:11" s="128" customFormat="1" ht="54" customHeight="1">
      <c r="A56" s="129" t="s">
        <v>20</v>
      </c>
      <c r="B56" s="130">
        <v>6</v>
      </c>
      <c r="C56" s="98" t="s">
        <v>20</v>
      </c>
      <c r="D56" s="126"/>
      <c r="E56" s="100" t="s">
        <v>174</v>
      </c>
      <c r="F56" s="101"/>
      <c r="G56" s="101"/>
      <c r="H56" s="101"/>
      <c r="I56" s="131"/>
      <c r="J56" s="100"/>
      <c r="K56" s="101"/>
    </row>
    <row r="57" spans="1:11" s="128" customFormat="1" ht="129.75" customHeight="1">
      <c r="A57" s="132" t="s">
        <v>20</v>
      </c>
      <c r="B57" s="126">
        <v>6</v>
      </c>
      <c r="C57" s="102" t="s">
        <v>20</v>
      </c>
      <c r="D57" s="126">
        <v>1</v>
      </c>
      <c r="E57" s="32" t="s">
        <v>174</v>
      </c>
      <c r="F57" s="99" t="s">
        <v>164</v>
      </c>
      <c r="G57" s="99">
        <v>2021</v>
      </c>
      <c r="H57" s="99">
        <v>2021</v>
      </c>
      <c r="I57" s="127" t="s">
        <v>296</v>
      </c>
      <c r="J57" s="32" t="s">
        <v>476</v>
      </c>
      <c r="K57" s="133"/>
    </row>
    <row r="58" spans="1:11" ht="93.75" customHeight="1">
      <c r="A58" s="129" t="s">
        <v>20</v>
      </c>
      <c r="B58" s="130">
        <v>6</v>
      </c>
      <c r="C58" s="98" t="s">
        <v>13</v>
      </c>
      <c r="D58" s="130"/>
      <c r="E58" s="100" t="s">
        <v>175</v>
      </c>
      <c r="F58" s="101" t="s">
        <v>164</v>
      </c>
      <c r="G58" s="99">
        <v>2021</v>
      </c>
      <c r="H58" s="99">
        <v>2021</v>
      </c>
      <c r="I58" s="127" t="s">
        <v>297</v>
      </c>
      <c r="J58" s="32" t="s">
        <v>477</v>
      </c>
      <c r="K58" s="101"/>
    </row>
    <row r="59" spans="1:11" ht="119.25" customHeight="1">
      <c r="A59" s="129" t="s">
        <v>20</v>
      </c>
      <c r="B59" s="130">
        <v>6</v>
      </c>
      <c r="C59" s="98" t="s">
        <v>74</v>
      </c>
      <c r="D59" s="130"/>
      <c r="E59" s="100" t="s">
        <v>94</v>
      </c>
      <c r="F59" s="101" t="s">
        <v>164</v>
      </c>
      <c r="G59" s="99">
        <v>2021</v>
      </c>
      <c r="H59" s="99">
        <v>2021</v>
      </c>
      <c r="I59" s="131" t="s">
        <v>411</v>
      </c>
      <c r="J59" s="32" t="s">
        <v>478</v>
      </c>
      <c r="K59" s="101"/>
    </row>
    <row r="60" spans="1:11" ht="80.25" customHeight="1">
      <c r="A60" s="98" t="s">
        <v>20</v>
      </c>
      <c r="B60" s="101">
        <v>6</v>
      </c>
      <c r="C60" s="98" t="s">
        <v>60</v>
      </c>
      <c r="D60" s="101"/>
      <c r="E60" s="100" t="s">
        <v>298</v>
      </c>
      <c r="F60" s="101" t="s">
        <v>51</v>
      </c>
      <c r="G60" s="99">
        <v>2021</v>
      </c>
      <c r="H60" s="99">
        <v>2021</v>
      </c>
      <c r="I60" s="100" t="s">
        <v>299</v>
      </c>
      <c r="J60" s="32" t="s">
        <v>494</v>
      </c>
      <c r="K60" s="101"/>
    </row>
    <row r="61" spans="1:11" ht="79.5" customHeight="1">
      <c r="A61" s="98" t="s">
        <v>20</v>
      </c>
      <c r="B61" s="101">
        <v>6</v>
      </c>
      <c r="C61" s="98" t="s">
        <v>67</v>
      </c>
      <c r="D61" s="101"/>
      <c r="E61" s="100" t="s">
        <v>101</v>
      </c>
      <c r="F61" s="101" t="s">
        <v>51</v>
      </c>
      <c r="G61" s="99">
        <v>2021</v>
      </c>
      <c r="H61" s="99">
        <v>2021</v>
      </c>
      <c r="I61" s="100" t="s">
        <v>300</v>
      </c>
      <c r="J61" s="32" t="s">
        <v>492</v>
      </c>
      <c r="K61" s="101"/>
    </row>
    <row r="62" spans="1:11" ht="60">
      <c r="A62" s="98" t="s">
        <v>20</v>
      </c>
      <c r="B62" s="101">
        <v>6</v>
      </c>
      <c r="C62" s="98" t="s">
        <v>80</v>
      </c>
      <c r="D62" s="101"/>
      <c r="E62" s="100" t="s">
        <v>176</v>
      </c>
      <c r="F62" s="101" t="s">
        <v>301</v>
      </c>
      <c r="G62" s="99">
        <v>2021</v>
      </c>
      <c r="H62" s="99">
        <v>2021</v>
      </c>
      <c r="I62" s="131" t="s">
        <v>302</v>
      </c>
      <c r="J62" s="32" t="s">
        <v>491</v>
      </c>
      <c r="K62" s="101"/>
    </row>
    <row r="63" spans="1:11" ht="30" customHeight="1">
      <c r="A63" s="280"/>
      <c r="B63" s="280"/>
      <c r="C63" s="280"/>
      <c r="D63" s="280"/>
      <c r="E63" s="281" t="s">
        <v>386</v>
      </c>
      <c r="F63" s="282"/>
      <c r="G63" s="283"/>
      <c r="H63" s="284"/>
      <c r="I63" s="285" t="s">
        <v>387</v>
      </c>
      <c r="J63" s="443"/>
      <c r="K63" s="286"/>
    </row>
  </sheetData>
  <sheetProtection/>
  <mergeCells count="17">
    <mergeCell ref="E38:G38"/>
    <mergeCell ref="E47:G47"/>
    <mergeCell ref="E55:G55"/>
    <mergeCell ref="J1:K1"/>
    <mergeCell ref="A3:K3"/>
    <mergeCell ref="A4:D4"/>
    <mergeCell ref="E4:E5"/>
    <mergeCell ref="F4:F5"/>
    <mergeCell ref="G4:G5"/>
    <mergeCell ref="J4:J5"/>
    <mergeCell ref="E26:I26"/>
    <mergeCell ref="A2:L2"/>
    <mergeCell ref="H4:H5"/>
    <mergeCell ref="I4:I5"/>
    <mergeCell ref="E6:G6"/>
    <mergeCell ref="E17:G17"/>
    <mergeCell ref="K4:K5"/>
  </mergeCells>
  <printOptions/>
  <pageMargins left="0.7086614173228347" right="0.31496062992125984" top="0.5905511811023623" bottom="0.5905511811023623" header="0.31496062992125984" footer="0.31496062992125984"/>
  <pageSetup fitToHeight="0" horizontalDpi="600" verticalDpi="600" orientation="landscape" paperSize="9" scale="65" r:id="rId1"/>
  <headerFooter>
    <oddFooter>&amp;C&amp;P</oddFooter>
  </headerFooter>
  <rowBreaks count="3" manualBreakCount="3">
    <brk id="25" max="10" man="1"/>
    <brk id="37" max="10" man="1"/>
    <brk id="4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31"/>
  <sheetViews>
    <sheetView zoomScaleSheetLayoutView="80" zoomScalePageLayoutView="0" workbookViewId="0" topLeftCell="C1">
      <selection activeCell="O10" sqref="O1:O16384"/>
    </sheetView>
  </sheetViews>
  <sheetFormatPr defaultColWidth="8.8515625" defaultRowHeight="15"/>
  <cols>
    <col min="1" max="1" width="6.7109375" style="3" customWidth="1"/>
    <col min="2" max="2" width="5.28125" style="3" customWidth="1"/>
    <col min="3" max="3" width="5.421875" style="3" customWidth="1"/>
    <col min="4" max="4" width="22.28125" style="3" customWidth="1"/>
    <col min="5" max="5" width="38.8515625" style="3" customWidth="1"/>
    <col min="6" max="6" width="9.28125" style="3" customWidth="1"/>
    <col min="7" max="7" width="13.140625" style="3" customWidth="1"/>
    <col min="8" max="8" width="11.8515625" style="3" customWidth="1"/>
    <col min="9" max="9" width="10.8515625" style="3" customWidth="1"/>
    <col min="10" max="10" width="11.57421875" style="3" customWidth="1"/>
    <col min="11" max="11" width="11.140625" style="3" customWidth="1"/>
    <col min="12" max="12" width="11.7109375" style="3" customWidth="1"/>
    <col min="13" max="13" width="12.140625" style="3" customWidth="1"/>
    <col min="14" max="14" width="14.00390625" style="3" customWidth="1"/>
    <col min="15" max="15" width="10.00390625" style="3" bestFit="1" customWidth="1"/>
    <col min="16" max="16384" width="8.8515625" style="3" customWidth="1"/>
  </cols>
  <sheetData>
    <row r="1" spans="1:11" s="1" customFormat="1" ht="26.25" customHeight="1">
      <c r="A1" s="606"/>
      <c r="B1" s="606"/>
      <c r="C1" s="606"/>
      <c r="D1" s="606"/>
      <c r="E1" s="606"/>
      <c r="F1" s="15"/>
      <c r="G1" s="15"/>
      <c r="H1" s="15"/>
      <c r="I1" s="15"/>
      <c r="J1" s="605"/>
      <c r="K1" s="605"/>
    </row>
    <row r="2" spans="1:11" s="1" customFormat="1" ht="15.75" customHeight="1">
      <c r="A2" s="607" t="s">
        <v>132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1:11" s="1" customFormat="1" ht="18.75">
      <c r="A3" s="609" t="s">
        <v>416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</row>
    <row r="4" spans="1:11" s="1" customFormat="1" ht="18.75">
      <c r="A4" s="588" t="s">
        <v>183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</row>
    <row r="5" spans="1:11" ht="56.25" customHeight="1">
      <c r="A5" s="597" t="s">
        <v>9</v>
      </c>
      <c r="B5" s="597"/>
      <c r="C5" s="597" t="s">
        <v>25</v>
      </c>
      <c r="D5" s="611" t="s">
        <v>0</v>
      </c>
      <c r="E5" s="611" t="s">
        <v>1</v>
      </c>
      <c r="F5" s="597" t="s">
        <v>2</v>
      </c>
      <c r="G5" s="597" t="s">
        <v>47</v>
      </c>
      <c r="H5" s="597" t="s">
        <v>48</v>
      </c>
      <c r="I5" s="597" t="s">
        <v>133</v>
      </c>
      <c r="J5" s="597" t="s">
        <v>134</v>
      </c>
      <c r="K5" s="597" t="s">
        <v>135</v>
      </c>
    </row>
    <row r="6" spans="1:11" ht="48.75" customHeight="1">
      <c r="A6" s="16" t="s">
        <v>14</v>
      </c>
      <c r="B6" s="16" t="s">
        <v>10</v>
      </c>
      <c r="C6" s="610"/>
      <c r="D6" s="612" t="s">
        <v>3</v>
      </c>
      <c r="E6" s="612" t="s">
        <v>21</v>
      </c>
      <c r="F6" s="598"/>
      <c r="G6" s="598"/>
      <c r="H6" s="598"/>
      <c r="I6" s="598"/>
      <c r="J6" s="598"/>
      <c r="K6" s="598"/>
    </row>
    <row r="7" spans="1:11" ht="21" customHeight="1">
      <c r="A7" s="16">
        <v>1</v>
      </c>
      <c r="B7" s="16">
        <v>2</v>
      </c>
      <c r="C7" s="17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1" s="19" customFormat="1" ht="15" customHeight="1">
      <c r="A8" s="18" t="s">
        <v>20</v>
      </c>
      <c r="B8" s="18" t="s">
        <v>8</v>
      </c>
      <c r="C8" s="18"/>
      <c r="D8" s="599" t="s">
        <v>109</v>
      </c>
      <c r="E8" s="600"/>
      <c r="F8" s="600"/>
      <c r="G8" s="600"/>
      <c r="H8" s="600"/>
      <c r="I8" s="600"/>
      <c r="J8" s="600"/>
      <c r="K8" s="601"/>
    </row>
    <row r="9" spans="1:14" ht="27.75" customHeight="1">
      <c r="A9" s="602" t="s">
        <v>20</v>
      </c>
      <c r="B9" s="602" t="s">
        <v>8</v>
      </c>
      <c r="C9" s="602" t="s">
        <v>50</v>
      </c>
      <c r="D9" s="604" t="s">
        <v>136</v>
      </c>
      <c r="E9" s="20" t="s">
        <v>114</v>
      </c>
      <c r="F9" s="25" t="s">
        <v>118</v>
      </c>
      <c r="G9" s="385">
        <v>6656</v>
      </c>
      <c r="H9" s="385">
        <v>5994</v>
      </c>
      <c r="I9" s="385">
        <v>5757</v>
      </c>
      <c r="J9" s="71">
        <f>I9/G9*100</f>
        <v>86.49338942307693</v>
      </c>
      <c r="K9" s="71">
        <f>I9/H9*100</f>
        <v>96.04604604604604</v>
      </c>
      <c r="L9" s="21"/>
      <c r="M9" s="21"/>
      <c r="N9" s="21"/>
    </row>
    <row r="10" spans="1:14" ht="28.5" customHeight="1">
      <c r="A10" s="603"/>
      <c r="B10" s="603" t="s">
        <v>8</v>
      </c>
      <c r="C10" s="603"/>
      <c r="D10" s="604" t="s">
        <v>4</v>
      </c>
      <c r="E10" s="20" t="s">
        <v>115</v>
      </c>
      <c r="F10" s="71" t="s">
        <v>5</v>
      </c>
      <c r="G10" s="71">
        <v>474134.1</v>
      </c>
      <c r="H10" s="71">
        <v>496083.5</v>
      </c>
      <c r="I10" s="71">
        <v>365216</v>
      </c>
      <c r="J10" s="71">
        <f>I10/G10*100</f>
        <v>77.02799693166976</v>
      </c>
      <c r="K10" s="71">
        <f>I10/H10*100</f>
        <v>73.61986439782818</v>
      </c>
      <c r="L10" s="22"/>
      <c r="M10" s="23"/>
      <c r="N10" s="23"/>
    </row>
    <row r="11" spans="1:13" ht="15" customHeight="1">
      <c r="A11" s="18" t="s">
        <v>20</v>
      </c>
      <c r="B11" s="18" t="s">
        <v>7</v>
      </c>
      <c r="C11" s="18"/>
      <c r="D11" s="594" t="s">
        <v>110</v>
      </c>
      <c r="E11" s="595"/>
      <c r="F11" s="595"/>
      <c r="G11" s="595"/>
      <c r="H11" s="595"/>
      <c r="I11" s="595"/>
      <c r="J11" s="595"/>
      <c r="K11" s="595"/>
      <c r="L11" s="26"/>
      <c r="M11" s="274"/>
    </row>
    <row r="12" spans="1:14" ht="27.75" customHeight="1">
      <c r="A12" s="589" t="s">
        <v>20</v>
      </c>
      <c r="B12" s="589" t="s">
        <v>7</v>
      </c>
      <c r="C12" s="589" t="s">
        <v>50</v>
      </c>
      <c r="D12" s="593" t="s">
        <v>116</v>
      </c>
      <c r="E12" s="24" t="s">
        <v>117</v>
      </c>
      <c r="F12" s="25" t="s">
        <v>118</v>
      </c>
      <c r="G12" s="386">
        <v>5267</v>
      </c>
      <c r="H12" s="386">
        <v>5287</v>
      </c>
      <c r="I12" s="386">
        <v>5237</v>
      </c>
      <c r="J12" s="72">
        <f>H12/G12*100</f>
        <v>100.37972280235428</v>
      </c>
      <c r="K12" s="72">
        <f>I12/H12*100</f>
        <v>99.05428409305844</v>
      </c>
      <c r="L12" s="27"/>
      <c r="M12" s="27"/>
      <c r="N12" s="26"/>
    </row>
    <row r="13" spans="1:14" ht="27" customHeight="1">
      <c r="A13" s="596"/>
      <c r="B13" s="596"/>
      <c r="C13" s="596"/>
      <c r="D13" s="591"/>
      <c r="E13" s="73" t="s">
        <v>119</v>
      </c>
      <c r="F13" s="74" t="s">
        <v>5</v>
      </c>
      <c r="G13" s="72">
        <v>175598.09282619998</v>
      </c>
      <c r="H13" s="72">
        <v>215901.50870394448</v>
      </c>
      <c r="I13" s="72">
        <v>157226.1798045887</v>
      </c>
      <c r="J13" s="72">
        <f>I13/G13*100</f>
        <v>89.53752132160395</v>
      </c>
      <c r="K13" s="72">
        <f>I13/H13*100</f>
        <v>72.82310380710935</v>
      </c>
      <c r="L13" s="27"/>
      <c r="M13" s="27"/>
      <c r="N13" s="27"/>
    </row>
    <row r="14" spans="1:11" ht="15">
      <c r="A14" s="596"/>
      <c r="B14" s="596"/>
      <c r="C14" s="596"/>
      <c r="D14" s="593" t="s">
        <v>120</v>
      </c>
      <c r="E14" s="24" t="s">
        <v>117</v>
      </c>
      <c r="F14" s="25" t="s">
        <v>118</v>
      </c>
      <c r="G14" s="386">
        <v>5498</v>
      </c>
      <c r="H14" s="386">
        <v>5453</v>
      </c>
      <c r="I14" s="386">
        <v>5463</v>
      </c>
      <c r="J14" s="72">
        <f>I14/G14*100</f>
        <v>99.36340487449982</v>
      </c>
      <c r="K14" s="72">
        <f>I14/H14*100</f>
        <v>100.18338529249955</v>
      </c>
    </row>
    <row r="15" spans="1:14" ht="33.75" customHeight="1">
      <c r="A15" s="596"/>
      <c r="B15" s="596"/>
      <c r="C15" s="596"/>
      <c r="D15" s="591"/>
      <c r="E15" s="73" t="s">
        <v>119</v>
      </c>
      <c r="F15" s="74" t="s">
        <v>5</v>
      </c>
      <c r="G15" s="72">
        <v>183299.47111419163</v>
      </c>
      <c r="H15" s="72">
        <v>222680.3342089293</v>
      </c>
      <c r="I15" s="72">
        <v>164011.19348338133</v>
      </c>
      <c r="J15" s="72">
        <f>I15/G15*100</f>
        <v>89.47717769529508</v>
      </c>
      <c r="K15" s="72">
        <f>I15/H15*100</f>
        <v>73.65320070406317</v>
      </c>
      <c r="L15" s="387"/>
      <c r="M15" s="387"/>
      <c r="N15" s="387"/>
    </row>
    <row r="16" spans="1:15" ht="15">
      <c r="A16" s="596"/>
      <c r="B16" s="596"/>
      <c r="C16" s="596"/>
      <c r="D16" s="593" t="s">
        <v>121</v>
      </c>
      <c r="E16" s="24" t="s">
        <v>117</v>
      </c>
      <c r="F16" s="25" t="s">
        <v>118</v>
      </c>
      <c r="G16" s="386">
        <v>777</v>
      </c>
      <c r="H16" s="386">
        <v>795</v>
      </c>
      <c r="I16" s="386">
        <v>763</v>
      </c>
      <c r="J16" s="72">
        <f>I16/G16*100</f>
        <v>98.1981981981982</v>
      </c>
      <c r="K16" s="72">
        <f>I16/H16*100</f>
        <v>95.9748427672956</v>
      </c>
      <c r="O16" s="389"/>
    </row>
    <row r="17" spans="1:15" ht="30" customHeight="1">
      <c r="A17" s="590"/>
      <c r="B17" s="590"/>
      <c r="C17" s="590"/>
      <c r="D17" s="591"/>
      <c r="E17" s="73" t="s">
        <v>119</v>
      </c>
      <c r="F17" s="74" t="s">
        <v>5</v>
      </c>
      <c r="G17" s="71">
        <v>25904.636059608387</v>
      </c>
      <c r="H17" s="71">
        <v>32464.857087126133</v>
      </c>
      <c r="I17" s="71">
        <v>22906.926712030014</v>
      </c>
      <c r="J17" s="72">
        <f>I17/G17*100</f>
        <v>88.42790402196566</v>
      </c>
      <c r="K17" s="72">
        <f>I17/H17*100</f>
        <v>70.55914846800205</v>
      </c>
      <c r="L17" s="28"/>
      <c r="M17" s="28"/>
      <c r="N17" s="28"/>
      <c r="O17" s="27"/>
    </row>
    <row r="18" spans="1:14" ht="15.75">
      <c r="A18" s="18" t="s">
        <v>20</v>
      </c>
      <c r="B18" s="18" t="s">
        <v>55</v>
      </c>
      <c r="C18" s="18"/>
      <c r="D18" s="594" t="s">
        <v>202</v>
      </c>
      <c r="E18" s="595"/>
      <c r="F18" s="595"/>
      <c r="G18" s="595"/>
      <c r="H18" s="595"/>
      <c r="I18" s="595"/>
      <c r="J18" s="595"/>
      <c r="K18" s="595"/>
      <c r="L18" s="27"/>
      <c r="M18" s="27"/>
      <c r="N18" s="27"/>
    </row>
    <row r="19" spans="1:13" ht="24">
      <c r="A19" s="589" t="s">
        <v>20</v>
      </c>
      <c r="B19" s="589" t="s">
        <v>55</v>
      </c>
      <c r="C19" s="589" t="s">
        <v>52</v>
      </c>
      <c r="D19" s="591" t="s">
        <v>122</v>
      </c>
      <c r="E19" s="24" t="s">
        <v>123</v>
      </c>
      <c r="F19" s="75" t="s">
        <v>126</v>
      </c>
      <c r="G19" s="390">
        <v>60510</v>
      </c>
      <c r="H19" s="390">
        <v>63573</v>
      </c>
      <c r="I19" s="390">
        <v>33640</v>
      </c>
      <c r="J19" s="71">
        <f aca="true" t="shared" si="0" ref="J19:J26">I19/G19*100</f>
        <v>55.59411667492976</v>
      </c>
      <c r="K19" s="71">
        <f aca="true" t="shared" si="1" ref="K19:K26">I19/H19*100</f>
        <v>52.91554590785397</v>
      </c>
      <c r="L19" s="28"/>
      <c r="M19" s="27"/>
    </row>
    <row r="20" spans="1:14" ht="34.5" customHeight="1">
      <c r="A20" s="590"/>
      <c r="B20" s="590"/>
      <c r="C20" s="590"/>
      <c r="D20" s="592"/>
      <c r="E20" s="73" t="s">
        <v>119</v>
      </c>
      <c r="F20" s="74" t="s">
        <v>5</v>
      </c>
      <c r="G20" s="71">
        <v>11916.2</v>
      </c>
      <c r="H20" s="71">
        <v>11863</v>
      </c>
      <c r="I20" s="71">
        <v>8187.1</v>
      </c>
      <c r="J20" s="72">
        <f t="shared" si="0"/>
        <v>68.70562763297025</v>
      </c>
      <c r="K20" s="72">
        <f t="shared" si="1"/>
        <v>69.0137402006238</v>
      </c>
      <c r="L20" s="389"/>
      <c r="M20" s="389"/>
      <c r="N20" s="389"/>
    </row>
    <row r="21" spans="1:14" s="51" customFormat="1" ht="25.5" customHeight="1">
      <c r="A21" s="589" t="s">
        <v>20</v>
      </c>
      <c r="B21" s="589" t="s">
        <v>55</v>
      </c>
      <c r="C21" s="589" t="s">
        <v>52</v>
      </c>
      <c r="D21" s="591" t="s">
        <v>127</v>
      </c>
      <c r="E21" s="24" t="s">
        <v>123</v>
      </c>
      <c r="F21" s="75" t="s">
        <v>126</v>
      </c>
      <c r="G21" s="390">
        <v>253866</v>
      </c>
      <c r="H21" s="385">
        <v>253600.5</v>
      </c>
      <c r="I21" s="385">
        <v>129163</v>
      </c>
      <c r="J21" s="72">
        <f>I21/G21*100</f>
        <v>50.87841617231138</v>
      </c>
      <c r="K21" s="72">
        <f>I21/H21*100</f>
        <v>50.93168191703092</v>
      </c>
      <c r="L21" s="28"/>
      <c r="M21" s="28"/>
      <c r="N21" s="28"/>
    </row>
    <row r="22" spans="1:14" s="51" customFormat="1" ht="34.5" customHeight="1">
      <c r="A22" s="590"/>
      <c r="B22" s="590"/>
      <c r="C22" s="590"/>
      <c r="D22" s="592"/>
      <c r="E22" s="73" t="s">
        <v>119</v>
      </c>
      <c r="F22" s="74" t="s">
        <v>5</v>
      </c>
      <c r="G22" s="71">
        <v>31271.8</v>
      </c>
      <c r="H22" s="71">
        <v>30140.4</v>
      </c>
      <c r="I22" s="71">
        <v>19263.2</v>
      </c>
      <c r="J22" s="72">
        <f>I22/G22*100</f>
        <v>61.59926835039876</v>
      </c>
      <c r="K22" s="72">
        <f>I22/H22*100</f>
        <v>63.91156056323075</v>
      </c>
      <c r="M22" s="28"/>
      <c r="N22" s="28"/>
    </row>
    <row r="23" spans="1:14" ht="24">
      <c r="A23" s="589" t="s">
        <v>20</v>
      </c>
      <c r="B23" s="589" t="s">
        <v>55</v>
      </c>
      <c r="C23" s="589" t="s">
        <v>50</v>
      </c>
      <c r="D23" s="593" t="s">
        <v>124</v>
      </c>
      <c r="E23" s="73" t="s">
        <v>125</v>
      </c>
      <c r="F23" s="75" t="s">
        <v>126</v>
      </c>
      <c r="G23" s="385">
        <v>1035224</v>
      </c>
      <c r="H23" s="385">
        <v>547030</v>
      </c>
      <c r="I23" s="385">
        <v>546636</v>
      </c>
      <c r="J23" s="72">
        <f t="shared" si="0"/>
        <v>52.80364442864539</v>
      </c>
      <c r="K23" s="72">
        <f t="shared" si="1"/>
        <v>99.92797469974224</v>
      </c>
      <c r="L23" s="28"/>
      <c r="M23" s="28"/>
      <c r="N23" s="26"/>
    </row>
    <row r="24" spans="1:14" ht="24">
      <c r="A24" s="590"/>
      <c r="B24" s="590"/>
      <c r="C24" s="590"/>
      <c r="D24" s="592"/>
      <c r="E24" s="73" t="s">
        <v>119</v>
      </c>
      <c r="F24" s="74" t="s">
        <v>5</v>
      </c>
      <c r="G24" s="71">
        <v>99195.51319042554</v>
      </c>
      <c r="H24" s="71">
        <v>100991.85110630705</v>
      </c>
      <c r="I24" s="71">
        <v>55313.752609821524</v>
      </c>
      <c r="J24" s="72">
        <f t="shared" si="0"/>
        <v>55.762353387532514</v>
      </c>
      <c r="K24" s="72">
        <f t="shared" si="1"/>
        <v>54.77051069357726</v>
      </c>
      <c r="L24" s="28"/>
      <c r="M24" s="28"/>
      <c r="N24" s="28"/>
    </row>
    <row r="25" spans="1:11" ht="24">
      <c r="A25" s="589" t="s">
        <v>20</v>
      </c>
      <c r="B25" s="589" t="s">
        <v>55</v>
      </c>
      <c r="C25" s="589" t="s">
        <v>50</v>
      </c>
      <c r="D25" s="593" t="s">
        <v>127</v>
      </c>
      <c r="E25" s="73" t="s">
        <v>125</v>
      </c>
      <c r="F25" s="75" t="s">
        <v>126</v>
      </c>
      <c r="G25" s="385">
        <v>295984</v>
      </c>
      <c r="H25" s="385">
        <v>142200</v>
      </c>
      <c r="I25" s="385">
        <v>142300</v>
      </c>
      <c r="J25" s="72">
        <f t="shared" si="0"/>
        <v>48.07692307692308</v>
      </c>
      <c r="K25" s="72">
        <f t="shared" si="1"/>
        <v>100.070323488045</v>
      </c>
    </row>
    <row r="26" spans="1:11" ht="24">
      <c r="A26" s="590"/>
      <c r="B26" s="590"/>
      <c r="C26" s="590"/>
      <c r="D26" s="592"/>
      <c r="E26" s="73" t="s">
        <v>119</v>
      </c>
      <c r="F26" s="74" t="s">
        <v>5</v>
      </c>
      <c r="G26" s="71">
        <v>28361.286809574463</v>
      </c>
      <c r="H26" s="71">
        <v>26252.748893692962</v>
      </c>
      <c r="I26" s="71">
        <v>14399.24739017848</v>
      </c>
      <c r="J26" s="72">
        <f t="shared" si="0"/>
        <v>50.770783028495906</v>
      </c>
      <c r="K26" s="72">
        <f t="shared" si="1"/>
        <v>54.84853204701089</v>
      </c>
    </row>
    <row r="27" spans="1:14" ht="15.75">
      <c r="A27" s="18" t="s">
        <v>20</v>
      </c>
      <c r="B27" s="18" t="s">
        <v>64</v>
      </c>
      <c r="C27" s="18"/>
      <c r="D27" s="594" t="s">
        <v>128</v>
      </c>
      <c r="E27" s="595"/>
      <c r="F27" s="595"/>
      <c r="G27" s="595"/>
      <c r="H27" s="595"/>
      <c r="I27" s="595"/>
      <c r="J27" s="595"/>
      <c r="K27" s="595"/>
      <c r="L27" s="388"/>
      <c r="M27" s="388"/>
      <c r="N27" s="388"/>
    </row>
    <row r="28" spans="1:11" ht="15">
      <c r="A28" s="589" t="s">
        <v>20</v>
      </c>
      <c r="B28" s="589" t="s">
        <v>64</v>
      </c>
      <c r="C28" s="589" t="s">
        <v>50</v>
      </c>
      <c r="D28" s="591" t="s">
        <v>129</v>
      </c>
      <c r="E28" s="24" t="s">
        <v>130</v>
      </c>
      <c r="F28" s="25" t="s">
        <v>322</v>
      </c>
      <c r="G28" s="386">
        <v>9</v>
      </c>
      <c r="H28" s="386">
        <v>5</v>
      </c>
      <c r="I28" s="386">
        <v>5</v>
      </c>
      <c r="J28" s="72">
        <f>I28/G28*100</f>
        <v>55.55555555555556</v>
      </c>
      <c r="K28" s="72">
        <f>I28/H28*100</f>
        <v>100</v>
      </c>
    </row>
    <row r="29" spans="1:14" ht="24">
      <c r="A29" s="590"/>
      <c r="B29" s="590"/>
      <c r="C29" s="590"/>
      <c r="D29" s="592"/>
      <c r="E29" s="73" t="s">
        <v>131</v>
      </c>
      <c r="F29" s="74" t="s">
        <v>5</v>
      </c>
      <c r="G29" s="71">
        <v>2704</v>
      </c>
      <c r="H29" s="71">
        <v>3329.1</v>
      </c>
      <c r="I29" s="71">
        <v>2865.1</v>
      </c>
      <c r="J29" s="72">
        <f>I29/G29*100</f>
        <v>105.9578402366864</v>
      </c>
      <c r="K29" s="72">
        <f>I29/H29*100</f>
        <v>86.06229911988224</v>
      </c>
      <c r="L29" s="28"/>
      <c r="M29" s="28"/>
      <c r="N29" s="28"/>
    </row>
    <row r="31" spans="7:14" ht="15">
      <c r="G31" s="28"/>
      <c r="H31" s="28"/>
      <c r="I31" s="28"/>
      <c r="L31" s="28"/>
      <c r="M31" s="28"/>
      <c r="N31" s="28"/>
    </row>
  </sheetData>
  <sheetProtection/>
  <mergeCells count="49">
    <mergeCell ref="J1:K1"/>
    <mergeCell ref="A1:E1"/>
    <mergeCell ref="A2:K2"/>
    <mergeCell ref="A3:K3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D8:K8"/>
    <mergeCell ref="A9:A10"/>
    <mergeCell ref="B9:B10"/>
    <mergeCell ref="C9:C10"/>
    <mergeCell ref="D9:D10"/>
    <mergeCell ref="B23:B24"/>
    <mergeCell ref="C23:C24"/>
    <mergeCell ref="D23:D24"/>
    <mergeCell ref="D11:K11"/>
    <mergeCell ref="A12:A17"/>
    <mergeCell ref="B12:B17"/>
    <mergeCell ref="C12:C17"/>
    <mergeCell ref="D12:D13"/>
    <mergeCell ref="D14:D15"/>
    <mergeCell ref="D16:D17"/>
    <mergeCell ref="D27:K27"/>
    <mergeCell ref="A28:A29"/>
    <mergeCell ref="B28:B29"/>
    <mergeCell ref="C28:C29"/>
    <mergeCell ref="D28:D29"/>
    <mergeCell ref="D18:K18"/>
    <mergeCell ref="A19:A20"/>
    <mergeCell ref="B19:B20"/>
    <mergeCell ref="C19:C20"/>
    <mergeCell ref="D19:D20"/>
    <mergeCell ref="A4:K4"/>
    <mergeCell ref="A21:A22"/>
    <mergeCell ref="B21:B22"/>
    <mergeCell ref="C21:C22"/>
    <mergeCell ref="D21:D22"/>
    <mergeCell ref="A25:A26"/>
    <mergeCell ref="B25:B26"/>
    <mergeCell ref="C25:C26"/>
    <mergeCell ref="D25:D26"/>
    <mergeCell ref="A23:A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62"/>
  <sheetViews>
    <sheetView zoomScale="80" zoomScaleNormal="80" zoomScaleSheetLayoutView="70" zoomScalePageLayoutView="0" workbookViewId="0" topLeftCell="A52">
      <selection activeCell="D61" sqref="D61"/>
    </sheetView>
  </sheetViews>
  <sheetFormatPr defaultColWidth="8.8515625" defaultRowHeight="15"/>
  <cols>
    <col min="1" max="1" width="4.57421875" style="51" customWidth="1"/>
    <col min="2" max="2" width="4.421875" style="51" customWidth="1"/>
    <col min="3" max="3" width="3.421875" style="51" customWidth="1"/>
    <col min="4" max="4" width="37.00390625" style="42" customWidth="1"/>
    <col min="5" max="5" width="12.28125" style="51" customWidth="1"/>
    <col min="6" max="6" width="37.00390625" style="51" hidden="1" customWidth="1"/>
    <col min="7" max="7" width="10.57421875" style="393" customWidth="1"/>
    <col min="8" max="8" width="10.421875" style="394" customWidth="1"/>
    <col min="9" max="9" width="10.57421875" style="394" customWidth="1"/>
    <col min="10" max="10" width="13.7109375" style="67" customWidth="1"/>
    <col min="11" max="11" width="12.8515625" style="68" customWidth="1"/>
    <col min="12" max="12" width="43.421875" style="392" customWidth="1"/>
    <col min="13" max="13" width="10.57421875" style="51" hidden="1" customWidth="1"/>
    <col min="14" max="14" width="13.7109375" style="154" customWidth="1"/>
    <col min="15" max="16384" width="8.8515625" style="51" customWidth="1"/>
  </cols>
  <sheetData>
    <row r="1" spans="1:14" s="52" customFormat="1" ht="15" customHeight="1">
      <c r="A1" s="636" t="s">
        <v>493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N1" s="154"/>
    </row>
    <row r="2" spans="1:14" s="52" customFormat="1" ht="15" customHeight="1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29"/>
      <c r="N2" s="154"/>
    </row>
    <row r="3" spans="1:12" ht="38.25" customHeight="1">
      <c r="A3" s="637"/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</row>
    <row r="4" spans="1:14" ht="26.25" customHeight="1">
      <c r="A4" s="638" t="s">
        <v>9</v>
      </c>
      <c r="B4" s="639"/>
      <c r="C4" s="619" t="s">
        <v>16</v>
      </c>
      <c r="D4" s="619" t="s">
        <v>17</v>
      </c>
      <c r="E4" s="619" t="s">
        <v>137</v>
      </c>
      <c r="F4" s="619" t="s">
        <v>18</v>
      </c>
      <c r="G4" s="629" t="s">
        <v>19</v>
      </c>
      <c r="H4" s="630"/>
      <c r="I4" s="631"/>
      <c r="J4" s="621" t="s">
        <v>178</v>
      </c>
      <c r="K4" s="621" t="s">
        <v>49</v>
      </c>
      <c r="L4" s="632" t="s">
        <v>179</v>
      </c>
      <c r="M4" s="46"/>
      <c r="N4" s="69"/>
    </row>
    <row r="5" spans="1:14" ht="54" customHeight="1">
      <c r="A5" s="640"/>
      <c r="B5" s="641"/>
      <c r="C5" s="635"/>
      <c r="D5" s="635"/>
      <c r="E5" s="635"/>
      <c r="F5" s="635"/>
      <c r="G5" s="619" t="s">
        <v>182</v>
      </c>
      <c r="H5" s="619" t="s">
        <v>181</v>
      </c>
      <c r="I5" s="632" t="s">
        <v>180</v>
      </c>
      <c r="J5" s="622"/>
      <c r="K5" s="622"/>
      <c r="L5" s="633"/>
      <c r="M5" s="46"/>
      <c r="N5" s="69"/>
    </row>
    <row r="6" spans="1:14" ht="37.5" customHeight="1">
      <c r="A6" s="61" t="s">
        <v>14</v>
      </c>
      <c r="B6" s="61" t="s">
        <v>10</v>
      </c>
      <c r="C6" s="620"/>
      <c r="D6" s="620"/>
      <c r="E6" s="620"/>
      <c r="F6" s="620"/>
      <c r="G6" s="620"/>
      <c r="H6" s="620"/>
      <c r="I6" s="634"/>
      <c r="J6" s="623"/>
      <c r="K6" s="623"/>
      <c r="L6" s="634"/>
      <c r="M6" s="46"/>
      <c r="N6" s="69"/>
    </row>
    <row r="7" spans="1:17" s="42" customFormat="1" ht="36" customHeight="1">
      <c r="A7" s="61">
        <v>1</v>
      </c>
      <c r="B7" s="61">
        <v>2</v>
      </c>
      <c r="C7" s="16">
        <v>3</v>
      </c>
      <c r="D7" s="16">
        <v>4</v>
      </c>
      <c r="E7" s="16">
        <v>5</v>
      </c>
      <c r="F7" s="16"/>
      <c r="G7" s="16">
        <v>6</v>
      </c>
      <c r="H7" s="16">
        <v>7</v>
      </c>
      <c r="I7" s="411">
        <v>8</v>
      </c>
      <c r="J7" s="63" t="s">
        <v>177</v>
      </c>
      <c r="K7" s="287">
        <v>10</v>
      </c>
      <c r="L7" s="411">
        <v>11</v>
      </c>
      <c r="M7" s="62"/>
      <c r="N7" s="627"/>
      <c r="O7" s="628"/>
      <c r="P7" s="628"/>
      <c r="Q7" s="628"/>
    </row>
    <row r="8" spans="1:16" ht="36" customHeight="1">
      <c r="A8" s="35" t="s">
        <v>20</v>
      </c>
      <c r="B8" s="36"/>
      <c r="C8" s="47"/>
      <c r="D8" s="624" t="s">
        <v>158</v>
      </c>
      <c r="E8" s="625"/>
      <c r="F8" s="625"/>
      <c r="G8" s="625"/>
      <c r="H8" s="625"/>
      <c r="I8" s="625"/>
      <c r="J8" s="625"/>
      <c r="K8" s="625"/>
      <c r="L8" s="626"/>
      <c r="M8" s="46"/>
      <c r="N8" s="155"/>
      <c r="O8" s="157"/>
      <c r="P8" s="70"/>
    </row>
    <row r="9" spans="1:14" ht="33" customHeight="1">
      <c r="A9" s="290" t="s">
        <v>20</v>
      </c>
      <c r="B9" s="290" t="s">
        <v>8</v>
      </c>
      <c r="C9" s="291"/>
      <c r="D9" s="613" t="s">
        <v>109</v>
      </c>
      <c r="E9" s="614"/>
      <c r="F9" s="614"/>
      <c r="G9" s="614"/>
      <c r="H9" s="614"/>
      <c r="I9" s="614"/>
      <c r="J9" s="614"/>
      <c r="K9" s="614"/>
      <c r="L9" s="412"/>
      <c r="M9" s="48"/>
      <c r="N9" s="440">
        <f>SUM(N10:N14)/C14</f>
        <v>0.995069667738478</v>
      </c>
    </row>
    <row r="10" spans="1:14" ht="126" customHeight="1">
      <c r="A10" s="292" t="s">
        <v>20</v>
      </c>
      <c r="B10" s="292" t="s">
        <v>8</v>
      </c>
      <c r="C10" s="293">
        <v>1</v>
      </c>
      <c r="D10" s="294" t="s">
        <v>138</v>
      </c>
      <c r="E10" s="295" t="s">
        <v>139</v>
      </c>
      <c r="F10" s="295" t="s">
        <v>139</v>
      </c>
      <c r="G10" s="301">
        <v>89.8</v>
      </c>
      <c r="H10" s="301">
        <v>93.3</v>
      </c>
      <c r="I10" s="297">
        <v>91</v>
      </c>
      <c r="J10" s="298">
        <f>I10/H10</f>
        <v>0.9753483386923901</v>
      </c>
      <c r="K10" s="296">
        <f>I10/G10*100</f>
        <v>101.33630289532294</v>
      </c>
      <c r="L10" s="413" t="s">
        <v>481</v>
      </c>
      <c r="M10" s="50"/>
      <c r="N10" s="156">
        <f>IF(J10&gt;1,1,J10)</f>
        <v>0.9753483386923901</v>
      </c>
    </row>
    <row r="11" spans="1:14" ht="90" customHeight="1">
      <c r="A11" s="292" t="s">
        <v>20</v>
      </c>
      <c r="B11" s="292" t="s">
        <v>8</v>
      </c>
      <c r="C11" s="293">
        <v>2</v>
      </c>
      <c r="D11" s="294" t="s">
        <v>140</v>
      </c>
      <c r="E11" s="295" t="s">
        <v>139</v>
      </c>
      <c r="F11" s="295" t="s">
        <v>139</v>
      </c>
      <c r="G11" s="301">
        <v>10.4</v>
      </c>
      <c r="H11" s="301">
        <v>2.6</v>
      </c>
      <c r="I11" s="297">
        <v>9.1</v>
      </c>
      <c r="J11" s="298">
        <f>I11/H11</f>
        <v>3.4999999999999996</v>
      </c>
      <c r="K11" s="296">
        <f>I11/G11*100</f>
        <v>87.49999999999999</v>
      </c>
      <c r="L11" s="413" t="s">
        <v>469</v>
      </c>
      <c r="M11" s="50"/>
      <c r="N11" s="156">
        <f>IF(J11&gt;1,1,J11)</f>
        <v>1</v>
      </c>
    </row>
    <row r="12" spans="1:14" ht="93" customHeight="1">
      <c r="A12" s="292" t="s">
        <v>20</v>
      </c>
      <c r="B12" s="292" t="s">
        <v>8</v>
      </c>
      <c r="C12" s="293">
        <v>3</v>
      </c>
      <c r="D12" s="294" t="s">
        <v>141</v>
      </c>
      <c r="E12" s="295" t="s">
        <v>139</v>
      </c>
      <c r="F12" s="295" t="s">
        <v>139</v>
      </c>
      <c r="G12" s="427">
        <v>0.6</v>
      </c>
      <c r="H12" s="428">
        <v>0.75</v>
      </c>
      <c r="I12" s="429">
        <v>0.7</v>
      </c>
      <c r="J12" s="298">
        <f>H12/I12</f>
        <v>1.0714285714285714</v>
      </c>
      <c r="K12" s="296">
        <f>I12/G12*100</f>
        <v>116.66666666666667</v>
      </c>
      <c r="L12" s="414" t="s">
        <v>450</v>
      </c>
      <c r="M12" s="50"/>
      <c r="N12" s="156">
        <f aca="true" t="shared" si="0" ref="N12:N59">IF(J12&gt;1,1,J12)</f>
        <v>1</v>
      </c>
    </row>
    <row r="13" spans="1:14" ht="110.25">
      <c r="A13" s="292" t="s">
        <v>20</v>
      </c>
      <c r="B13" s="292" t="s">
        <v>8</v>
      </c>
      <c r="C13" s="293">
        <v>4</v>
      </c>
      <c r="D13" s="294" t="s">
        <v>142</v>
      </c>
      <c r="E13" s="295" t="s">
        <v>139</v>
      </c>
      <c r="F13" s="295" t="s">
        <v>139</v>
      </c>
      <c r="G13" s="301">
        <v>0</v>
      </c>
      <c r="H13" s="297">
        <v>0</v>
      </c>
      <c r="I13" s="297">
        <v>0</v>
      </c>
      <c r="J13" s="298">
        <v>1</v>
      </c>
      <c r="K13" s="296">
        <v>0</v>
      </c>
      <c r="L13" s="415" t="s">
        <v>159</v>
      </c>
      <c r="M13" s="50"/>
      <c r="N13" s="156">
        <f t="shared" si="0"/>
        <v>1</v>
      </c>
    </row>
    <row r="14" spans="1:14" ht="81" customHeight="1">
      <c r="A14" s="299" t="s">
        <v>20</v>
      </c>
      <c r="B14" s="299" t="s">
        <v>8</v>
      </c>
      <c r="C14" s="295">
        <v>5</v>
      </c>
      <c r="D14" s="294" t="s">
        <v>145</v>
      </c>
      <c r="E14" s="300" t="s">
        <v>139</v>
      </c>
      <c r="F14" s="293" t="s">
        <v>139</v>
      </c>
      <c r="G14" s="301">
        <v>49</v>
      </c>
      <c r="H14" s="301">
        <v>48</v>
      </c>
      <c r="I14" s="297">
        <v>53.8</v>
      </c>
      <c r="J14" s="298">
        <f>I14/H14</f>
        <v>1.1208333333333333</v>
      </c>
      <c r="K14" s="301">
        <f>I14/G14*100</f>
        <v>109.79591836734693</v>
      </c>
      <c r="L14" s="413" t="s">
        <v>451</v>
      </c>
      <c r="M14" s="43"/>
      <c r="N14" s="156">
        <f t="shared" si="0"/>
        <v>1</v>
      </c>
    </row>
    <row r="15" spans="1:14" s="65" customFormat="1" ht="19.5" customHeight="1">
      <c r="A15" s="302"/>
      <c r="B15" s="302"/>
      <c r="C15" s="302"/>
      <c r="D15" s="303" t="s">
        <v>160</v>
      </c>
      <c r="E15" s="304">
        <f>N9</f>
        <v>0.995069667738478</v>
      </c>
      <c r="F15" s="305"/>
      <c r="G15" s="430"/>
      <c r="H15" s="416"/>
      <c r="I15" s="416"/>
      <c r="J15" s="278">
        <f>J10+J11+J12+J13+J14</f>
        <v>7.667610243454295</v>
      </c>
      <c r="K15" s="305"/>
      <c r="L15" s="416"/>
      <c r="M15" s="64"/>
      <c r="N15" s="156"/>
    </row>
    <row r="16" spans="1:14" ht="27.75" customHeight="1">
      <c r="A16" s="290" t="s">
        <v>20</v>
      </c>
      <c r="B16" s="290" t="s">
        <v>7</v>
      </c>
      <c r="C16" s="291"/>
      <c r="D16" s="613" t="s">
        <v>110</v>
      </c>
      <c r="E16" s="614"/>
      <c r="F16" s="614"/>
      <c r="G16" s="614"/>
      <c r="H16" s="614"/>
      <c r="I16" s="614"/>
      <c r="J16" s="614"/>
      <c r="K16" s="614"/>
      <c r="L16" s="412"/>
      <c r="M16" s="66"/>
      <c r="N16" s="288">
        <f>SUM(N17:N21)/C21</f>
        <v>1</v>
      </c>
    </row>
    <row r="17" spans="1:14" s="30" customFormat="1" ht="83.25" customHeight="1">
      <c r="A17" s="299" t="s">
        <v>20</v>
      </c>
      <c r="B17" s="299" t="s">
        <v>7</v>
      </c>
      <c r="C17" s="295">
        <v>1</v>
      </c>
      <c r="D17" s="306" t="s">
        <v>316</v>
      </c>
      <c r="E17" s="295" t="s">
        <v>139</v>
      </c>
      <c r="F17" s="295" t="s">
        <v>139</v>
      </c>
      <c r="G17" s="431">
        <v>0</v>
      </c>
      <c r="H17" s="431">
        <v>0</v>
      </c>
      <c r="I17" s="432">
        <v>0</v>
      </c>
      <c r="J17" s="307">
        <v>1</v>
      </c>
      <c r="K17" s="301">
        <v>0</v>
      </c>
      <c r="L17" s="417" t="s">
        <v>317</v>
      </c>
      <c r="M17" s="54"/>
      <c r="N17" s="156">
        <f t="shared" si="0"/>
        <v>1</v>
      </c>
    </row>
    <row r="18" spans="1:14" s="30" customFormat="1" ht="81" customHeight="1">
      <c r="A18" s="299" t="s">
        <v>20</v>
      </c>
      <c r="B18" s="299" t="s">
        <v>7</v>
      </c>
      <c r="C18" s="295">
        <v>2</v>
      </c>
      <c r="D18" s="306" t="s">
        <v>146</v>
      </c>
      <c r="E18" s="295" t="s">
        <v>139</v>
      </c>
      <c r="F18" s="295" t="s">
        <v>139</v>
      </c>
      <c r="G18" s="431">
        <v>0</v>
      </c>
      <c r="H18" s="431">
        <v>0</v>
      </c>
      <c r="I18" s="432">
        <v>0</v>
      </c>
      <c r="J18" s="307">
        <v>1</v>
      </c>
      <c r="K18" s="301" t="e">
        <f>I18/G18*100</f>
        <v>#DIV/0!</v>
      </c>
      <c r="L18" s="417" t="s">
        <v>317</v>
      </c>
      <c r="M18" s="54"/>
      <c r="N18" s="156">
        <f t="shared" si="0"/>
        <v>1</v>
      </c>
    </row>
    <row r="19" spans="1:14" s="30" customFormat="1" ht="68.25" customHeight="1">
      <c r="A19" s="299" t="s">
        <v>20</v>
      </c>
      <c r="B19" s="299" t="s">
        <v>7</v>
      </c>
      <c r="C19" s="295">
        <v>3</v>
      </c>
      <c r="D19" s="306" t="s">
        <v>147</v>
      </c>
      <c r="E19" s="295" t="s">
        <v>139</v>
      </c>
      <c r="F19" s="295" t="s">
        <v>139</v>
      </c>
      <c r="G19" s="301">
        <v>94</v>
      </c>
      <c r="H19" s="301">
        <v>94</v>
      </c>
      <c r="I19" s="297">
        <v>94</v>
      </c>
      <c r="J19" s="307">
        <f>H19/I19</f>
        <v>1</v>
      </c>
      <c r="K19" s="301">
        <f>I19/G19*100</f>
        <v>100</v>
      </c>
      <c r="L19" s="417" t="s">
        <v>317</v>
      </c>
      <c r="M19" s="55"/>
      <c r="N19" s="156">
        <f t="shared" si="0"/>
        <v>1</v>
      </c>
    </row>
    <row r="20" spans="1:14" s="30" customFormat="1" ht="72" customHeight="1">
      <c r="A20" s="299" t="s">
        <v>20</v>
      </c>
      <c r="B20" s="299" t="s">
        <v>7</v>
      </c>
      <c r="C20" s="295">
        <v>4</v>
      </c>
      <c r="D20" s="306" t="s">
        <v>148</v>
      </c>
      <c r="E20" s="295" t="s">
        <v>139</v>
      </c>
      <c r="F20" s="295" t="s">
        <v>139</v>
      </c>
      <c r="G20" s="431">
        <v>78</v>
      </c>
      <c r="H20" s="431">
        <v>81</v>
      </c>
      <c r="I20" s="432">
        <v>78</v>
      </c>
      <c r="J20" s="307">
        <f>H20/I20</f>
        <v>1.0384615384615385</v>
      </c>
      <c r="K20" s="301">
        <v>0</v>
      </c>
      <c r="L20" s="417" t="s">
        <v>317</v>
      </c>
      <c r="M20" s="54"/>
      <c r="N20" s="156">
        <f t="shared" si="0"/>
        <v>1</v>
      </c>
    </row>
    <row r="21" spans="1:14" s="30" customFormat="1" ht="114" customHeight="1">
      <c r="A21" s="299" t="s">
        <v>20</v>
      </c>
      <c r="B21" s="299" t="s">
        <v>7</v>
      </c>
      <c r="C21" s="295">
        <v>5</v>
      </c>
      <c r="D21" s="306" t="s">
        <v>304</v>
      </c>
      <c r="E21" s="295" t="s">
        <v>139</v>
      </c>
      <c r="F21" s="295" t="s">
        <v>139</v>
      </c>
      <c r="G21" s="431">
        <v>35.6</v>
      </c>
      <c r="H21" s="431">
        <v>30</v>
      </c>
      <c r="I21" s="432">
        <v>35.6</v>
      </c>
      <c r="J21" s="307">
        <f>I21/H21</f>
        <v>1.1866666666666668</v>
      </c>
      <c r="K21" s="301">
        <f>I21/G21*100</f>
        <v>100</v>
      </c>
      <c r="L21" s="417" t="s">
        <v>407</v>
      </c>
      <c r="M21" s="54"/>
      <c r="N21" s="156">
        <f t="shared" si="0"/>
        <v>1</v>
      </c>
    </row>
    <row r="22" spans="1:14" s="65" customFormat="1" ht="19.5" customHeight="1">
      <c r="A22" s="302"/>
      <c r="B22" s="302"/>
      <c r="C22" s="302"/>
      <c r="D22" s="303" t="s">
        <v>160</v>
      </c>
      <c r="E22" s="304">
        <f>N16</f>
        <v>1</v>
      </c>
      <c r="F22" s="305"/>
      <c r="G22" s="430"/>
      <c r="H22" s="416"/>
      <c r="I22" s="416"/>
      <c r="J22" s="278">
        <f>J17+J18+J19+J20+J21</f>
        <v>5.225128205128205</v>
      </c>
      <c r="K22" s="305"/>
      <c r="L22" s="416"/>
      <c r="M22" s="64"/>
      <c r="N22" s="156"/>
    </row>
    <row r="23" spans="1:14" ht="35.25" customHeight="1">
      <c r="A23" s="308"/>
      <c r="B23" s="308"/>
      <c r="C23" s="308"/>
      <c r="D23" s="615" t="s">
        <v>305</v>
      </c>
      <c r="E23" s="616"/>
      <c r="F23" s="616"/>
      <c r="G23" s="616"/>
      <c r="H23" s="616"/>
      <c r="I23" s="616"/>
      <c r="J23" s="616"/>
      <c r="K23" s="616"/>
      <c r="L23" s="418"/>
      <c r="M23" s="50"/>
      <c r="N23" s="289">
        <f>SUM(N24:N30)/C30</f>
        <v>0.8476190476190476</v>
      </c>
    </row>
    <row r="24" spans="1:14" s="52" customFormat="1" ht="162.75" customHeight="1">
      <c r="A24" s="299" t="s">
        <v>20</v>
      </c>
      <c r="B24" s="299">
        <v>3</v>
      </c>
      <c r="C24" s="295">
        <v>1</v>
      </c>
      <c r="D24" s="294" t="s">
        <v>394</v>
      </c>
      <c r="E24" s="293" t="s">
        <v>139</v>
      </c>
      <c r="F24" s="309">
        <v>12.3</v>
      </c>
      <c r="G24" s="310">
        <v>80.4</v>
      </c>
      <c r="H24" s="301">
        <v>64</v>
      </c>
      <c r="I24" s="433">
        <v>80.4</v>
      </c>
      <c r="J24" s="307">
        <f aca="true" t="shared" si="1" ref="J24:J30">I24/H24</f>
        <v>1.25625</v>
      </c>
      <c r="K24" s="310">
        <f aca="true" t="shared" si="2" ref="K24:K30">I24/G24*100</f>
        <v>100</v>
      </c>
      <c r="L24" s="419" t="s">
        <v>486</v>
      </c>
      <c r="M24" s="53"/>
      <c r="N24" s="156">
        <f t="shared" si="0"/>
        <v>1</v>
      </c>
    </row>
    <row r="25" spans="1:14" s="52" customFormat="1" ht="228" customHeight="1">
      <c r="A25" s="299" t="s">
        <v>20</v>
      </c>
      <c r="B25" s="299" t="s">
        <v>55</v>
      </c>
      <c r="C25" s="295">
        <v>2</v>
      </c>
      <c r="D25" s="294" t="s">
        <v>395</v>
      </c>
      <c r="E25" s="293" t="s">
        <v>139</v>
      </c>
      <c r="F25" s="309"/>
      <c r="G25" s="310">
        <v>42</v>
      </c>
      <c r="H25" s="301">
        <v>40.9</v>
      </c>
      <c r="I25" s="434">
        <v>42</v>
      </c>
      <c r="J25" s="307">
        <f t="shared" si="1"/>
        <v>1.0268948655256724</v>
      </c>
      <c r="K25" s="310">
        <f t="shared" si="2"/>
        <v>100</v>
      </c>
      <c r="L25" s="419" t="s">
        <v>484</v>
      </c>
      <c r="M25" s="53"/>
      <c r="N25" s="156">
        <f t="shared" si="0"/>
        <v>1</v>
      </c>
    </row>
    <row r="26" spans="1:14" s="52" customFormat="1" ht="102" customHeight="1">
      <c r="A26" s="299" t="s">
        <v>20</v>
      </c>
      <c r="B26" s="299" t="s">
        <v>55</v>
      </c>
      <c r="C26" s="295">
        <v>3</v>
      </c>
      <c r="D26" s="294" t="s">
        <v>396</v>
      </c>
      <c r="E26" s="293" t="s">
        <v>139</v>
      </c>
      <c r="F26" s="309"/>
      <c r="G26" s="310">
        <v>97.8</v>
      </c>
      <c r="H26" s="301">
        <v>65</v>
      </c>
      <c r="I26" s="433">
        <v>97.8</v>
      </c>
      <c r="J26" s="307">
        <f t="shared" si="1"/>
        <v>1.5046153846153845</v>
      </c>
      <c r="K26" s="310">
        <f t="shared" si="2"/>
        <v>100</v>
      </c>
      <c r="L26" s="419" t="s">
        <v>485</v>
      </c>
      <c r="M26" s="53"/>
      <c r="N26" s="156">
        <f t="shared" si="0"/>
        <v>1</v>
      </c>
    </row>
    <row r="27" spans="1:14" s="52" customFormat="1" ht="108.75" customHeight="1">
      <c r="A27" s="299" t="s">
        <v>20</v>
      </c>
      <c r="B27" s="299" t="s">
        <v>55</v>
      </c>
      <c r="C27" s="295">
        <v>4</v>
      </c>
      <c r="D27" s="294" t="s">
        <v>397</v>
      </c>
      <c r="E27" s="293" t="s">
        <v>139</v>
      </c>
      <c r="F27" s="309"/>
      <c r="G27" s="310">
        <v>70</v>
      </c>
      <c r="H27" s="301">
        <v>75</v>
      </c>
      <c r="I27" s="434">
        <v>70</v>
      </c>
      <c r="J27" s="307">
        <f t="shared" si="1"/>
        <v>0.9333333333333333</v>
      </c>
      <c r="K27" s="310">
        <f t="shared" si="2"/>
        <v>100</v>
      </c>
      <c r="L27" s="417" t="s">
        <v>317</v>
      </c>
      <c r="M27" s="53"/>
      <c r="N27" s="156">
        <f t="shared" si="0"/>
        <v>0.9333333333333333</v>
      </c>
    </row>
    <row r="28" spans="1:14" s="52" customFormat="1" ht="108.75" customHeight="1">
      <c r="A28" s="299" t="s">
        <v>20</v>
      </c>
      <c r="B28" s="299" t="s">
        <v>55</v>
      </c>
      <c r="C28" s="295">
        <v>5</v>
      </c>
      <c r="D28" s="294" t="s">
        <v>398</v>
      </c>
      <c r="E28" s="293" t="s">
        <v>139</v>
      </c>
      <c r="F28" s="309"/>
      <c r="G28" s="310">
        <v>100</v>
      </c>
      <c r="H28" s="310">
        <v>100</v>
      </c>
      <c r="I28" s="434">
        <v>100</v>
      </c>
      <c r="J28" s="298">
        <f t="shared" si="1"/>
        <v>1</v>
      </c>
      <c r="K28" s="310">
        <f t="shared" si="2"/>
        <v>100</v>
      </c>
      <c r="L28" s="417" t="s">
        <v>317</v>
      </c>
      <c r="M28" s="53"/>
      <c r="N28" s="156">
        <f t="shared" si="0"/>
        <v>1</v>
      </c>
    </row>
    <row r="29" spans="1:14" s="52" customFormat="1" ht="157.5">
      <c r="A29" s="299" t="s">
        <v>20</v>
      </c>
      <c r="B29" s="299" t="s">
        <v>55</v>
      </c>
      <c r="C29" s="295">
        <v>6</v>
      </c>
      <c r="D29" s="294" t="s">
        <v>399</v>
      </c>
      <c r="E29" s="293" t="s">
        <v>139</v>
      </c>
      <c r="F29" s="309"/>
      <c r="G29" s="310">
        <v>17</v>
      </c>
      <c r="H29" s="310">
        <v>14</v>
      </c>
      <c r="I29" s="433">
        <v>17</v>
      </c>
      <c r="J29" s="307">
        <f t="shared" si="1"/>
        <v>1.2142857142857142</v>
      </c>
      <c r="K29" s="310">
        <f t="shared" si="2"/>
        <v>100</v>
      </c>
      <c r="L29" s="420" t="s">
        <v>483</v>
      </c>
      <c r="M29" s="53"/>
      <c r="N29" s="156">
        <f t="shared" si="0"/>
        <v>1</v>
      </c>
    </row>
    <row r="30" spans="1:14" s="52" customFormat="1" ht="67.5" customHeight="1">
      <c r="A30" s="299" t="s">
        <v>20</v>
      </c>
      <c r="B30" s="299" t="s">
        <v>55</v>
      </c>
      <c r="C30" s="295">
        <v>7</v>
      </c>
      <c r="D30" s="306" t="s">
        <v>400</v>
      </c>
      <c r="E30" s="293" t="s">
        <v>139</v>
      </c>
      <c r="F30" s="309"/>
      <c r="G30" s="310">
        <v>0</v>
      </c>
      <c r="H30" s="310">
        <v>700</v>
      </c>
      <c r="I30" s="434">
        <v>0</v>
      </c>
      <c r="J30" s="307">
        <f t="shared" si="1"/>
        <v>0</v>
      </c>
      <c r="K30" s="310" t="e">
        <f t="shared" si="2"/>
        <v>#DIV/0!</v>
      </c>
      <c r="L30" s="417" t="s">
        <v>482</v>
      </c>
      <c r="M30" s="53"/>
      <c r="N30" s="156">
        <f t="shared" si="0"/>
        <v>0</v>
      </c>
    </row>
    <row r="31" spans="1:14" s="65" customFormat="1" ht="19.5" customHeight="1">
      <c r="A31" s="302"/>
      <c r="B31" s="302"/>
      <c r="C31" s="302"/>
      <c r="D31" s="303" t="s">
        <v>160</v>
      </c>
      <c r="E31" s="304">
        <f>N23</f>
        <v>0.8476190476190476</v>
      </c>
      <c r="F31" s="305"/>
      <c r="G31" s="430"/>
      <c r="H31" s="416"/>
      <c r="I31" s="416"/>
      <c r="J31" s="278">
        <f>J24+J25+J26+J27+J28+J29+J30</f>
        <v>6.935379297760105</v>
      </c>
      <c r="K31" s="305"/>
      <c r="L31" s="416"/>
      <c r="M31" s="64"/>
      <c r="N31" s="156"/>
    </row>
    <row r="32" spans="1:14" s="52" customFormat="1" ht="37.5" customHeight="1">
      <c r="A32" s="290" t="s">
        <v>20</v>
      </c>
      <c r="B32" s="290">
        <v>4</v>
      </c>
      <c r="C32" s="311"/>
      <c r="D32" s="617" t="s">
        <v>111</v>
      </c>
      <c r="E32" s="618"/>
      <c r="F32" s="618"/>
      <c r="G32" s="618"/>
      <c r="H32" s="618"/>
      <c r="I32" s="618"/>
      <c r="J32" s="618"/>
      <c r="K32" s="618"/>
      <c r="L32" s="421"/>
      <c r="M32" s="53"/>
      <c r="N32" s="289" t="e">
        <f>SUM(N33:N43)/C43</f>
        <v>#DIV/0!</v>
      </c>
    </row>
    <row r="33" spans="1:14" s="52" customFormat="1" ht="86.25" customHeight="1">
      <c r="A33" s="299" t="s">
        <v>20</v>
      </c>
      <c r="B33" s="299" t="s">
        <v>57</v>
      </c>
      <c r="C33" s="295">
        <v>1</v>
      </c>
      <c r="D33" s="294" t="s">
        <v>401</v>
      </c>
      <c r="E33" s="293" t="s">
        <v>306</v>
      </c>
      <c r="F33" s="312"/>
      <c r="G33" s="310">
        <v>0</v>
      </c>
      <c r="H33" s="435">
        <v>825</v>
      </c>
      <c r="I33" s="297">
        <v>0</v>
      </c>
      <c r="J33" s="307">
        <v>0</v>
      </c>
      <c r="K33" s="301">
        <v>0</v>
      </c>
      <c r="L33" s="415" t="s">
        <v>159</v>
      </c>
      <c r="M33" s="44"/>
      <c r="N33" s="156">
        <f t="shared" si="0"/>
        <v>0</v>
      </c>
    </row>
    <row r="34" spans="1:14" s="52" customFormat="1" ht="102" customHeight="1">
      <c r="A34" s="299" t="s">
        <v>20</v>
      </c>
      <c r="B34" s="299" t="s">
        <v>57</v>
      </c>
      <c r="C34" s="295">
        <v>2</v>
      </c>
      <c r="D34" s="294" t="s">
        <v>402</v>
      </c>
      <c r="E34" s="293" t="s">
        <v>306</v>
      </c>
      <c r="F34" s="312"/>
      <c r="G34" s="310">
        <v>240</v>
      </c>
      <c r="H34" s="435">
        <v>0</v>
      </c>
      <c r="I34" s="297">
        <v>240</v>
      </c>
      <c r="J34" s="307" t="e">
        <f aca="true" t="shared" si="3" ref="J34:J43">I34/H34</f>
        <v>#DIV/0!</v>
      </c>
      <c r="K34" s="301">
        <f aca="true" t="shared" si="4" ref="K34:K43">I34/G34*100</f>
        <v>100</v>
      </c>
      <c r="L34" s="415" t="s">
        <v>159</v>
      </c>
      <c r="M34" s="44"/>
      <c r="N34" s="156" t="e">
        <f t="shared" si="0"/>
        <v>#DIV/0!</v>
      </c>
    </row>
    <row r="35" spans="1:14" s="52" customFormat="1" ht="165.75" customHeight="1">
      <c r="A35" s="299" t="s">
        <v>20</v>
      </c>
      <c r="B35" s="299" t="s">
        <v>57</v>
      </c>
      <c r="C35" s="295">
        <v>3</v>
      </c>
      <c r="D35" s="294" t="s">
        <v>403</v>
      </c>
      <c r="E35" s="293" t="s">
        <v>307</v>
      </c>
      <c r="F35" s="312"/>
      <c r="G35" s="310">
        <v>36</v>
      </c>
      <c r="H35" s="310">
        <v>50</v>
      </c>
      <c r="I35" s="297">
        <v>36</v>
      </c>
      <c r="J35" s="307">
        <f>H35/I35</f>
        <v>1.3888888888888888</v>
      </c>
      <c r="K35" s="301">
        <f t="shared" si="4"/>
        <v>100</v>
      </c>
      <c r="L35" s="415" t="s">
        <v>487</v>
      </c>
      <c r="M35" s="44"/>
      <c r="N35" s="156">
        <f t="shared" si="0"/>
        <v>1</v>
      </c>
    </row>
    <row r="36" spans="1:14" s="52" customFormat="1" ht="66" customHeight="1">
      <c r="A36" s="299" t="s">
        <v>20</v>
      </c>
      <c r="B36" s="299" t="s">
        <v>57</v>
      </c>
      <c r="C36" s="295">
        <v>4</v>
      </c>
      <c r="D36" s="294" t="s">
        <v>155</v>
      </c>
      <c r="E36" s="293" t="s">
        <v>139</v>
      </c>
      <c r="F36" s="312"/>
      <c r="G36" s="310">
        <v>55</v>
      </c>
      <c r="H36" s="435">
        <v>55</v>
      </c>
      <c r="I36" s="297">
        <v>55</v>
      </c>
      <c r="J36" s="307">
        <f t="shared" si="3"/>
        <v>1</v>
      </c>
      <c r="K36" s="301">
        <f t="shared" si="4"/>
        <v>100</v>
      </c>
      <c r="L36" s="415" t="s">
        <v>159</v>
      </c>
      <c r="M36" s="44"/>
      <c r="N36" s="156">
        <f t="shared" si="0"/>
        <v>1</v>
      </c>
    </row>
    <row r="37" spans="1:14" s="52" customFormat="1" ht="105" customHeight="1">
      <c r="A37" s="299" t="s">
        <v>20</v>
      </c>
      <c r="B37" s="299" t="s">
        <v>57</v>
      </c>
      <c r="C37" s="295">
        <v>5</v>
      </c>
      <c r="D37" s="294" t="s">
        <v>154</v>
      </c>
      <c r="E37" s="293" t="s">
        <v>139</v>
      </c>
      <c r="F37" s="312"/>
      <c r="G37" s="310">
        <v>31</v>
      </c>
      <c r="H37" s="435">
        <v>31</v>
      </c>
      <c r="I37" s="297">
        <v>31</v>
      </c>
      <c r="J37" s="307">
        <f t="shared" si="3"/>
        <v>1</v>
      </c>
      <c r="K37" s="301">
        <f t="shared" si="4"/>
        <v>100</v>
      </c>
      <c r="L37" s="32" t="s">
        <v>464</v>
      </c>
      <c r="M37" s="44"/>
      <c r="N37" s="156">
        <f t="shared" si="0"/>
        <v>1</v>
      </c>
    </row>
    <row r="38" spans="1:14" s="52" customFormat="1" ht="78" customHeight="1">
      <c r="A38" s="299" t="s">
        <v>20</v>
      </c>
      <c r="B38" s="299" t="s">
        <v>57</v>
      </c>
      <c r="C38" s="295">
        <v>6</v>
      </c>
      <c r="D38" s="294" t="s">
        <v>143</v>
      </c>
      <c r="E38" s="314" t="s">
        <v>144</v>
      </c>
      <c r="F38" s="309"/>
      <c r="G38" s="297">
        <v>22769.7</v>
      </c>
      <c r="H38" s="297">
        <v>22782</v>
      </c>
      <c r="I38" s="436">
        <v>22769.7</v>
      </c>
      <c r="J38" s="315">
        <f t="shared" si="3"/>
        <v>0.9994601000790098</v>
      </c>
      <c r="K38" s="297">
        <f t="shared" si="4"/>
        <v>100</v>
      </c>
      <c r="L38" s="32" t="s">
        <v>326</v>
      </c>
      <c r="M38" s="44"/>
      <c r="N38" s="156">
        <f t="shared" si="0"/>
        <v>0.9994601000790098</v>
      </c>
    </row>
    <row r="39" spans="1:14" s="52" customFormat="1" ht="84.75" customHeight="1">
      <c r="A39" s="299" t="s">
        <v>20</v>
      </c>
      <c r="B39" s="299" t="s">
        <v>57</v>
      </c>
      <c r="C39" s="295">
        <v>7</v>
      </c>
      <c r="D39" s="294" t="s">
        <v>149</v>
      </c>
      <c r="E39" s="314" t="s">
        <v>150</v>
      </c>
      <c r="F39" s="309"/>
      <c r="G39" s="297">
        <v>32529.3</v>
      </c>
      <c r="H39" s="297">
        <v>27675</v>
      </c>
      <c r="I39" s="436">
        <v>32529.3</v>
      </c>
      <c r="J39" s="315">
        <f t="shared" si="3"/>
        <v>1.1754037940379403</v>
      </c>
      <c r="K39" s="297">
        <f t="shared" si="4"/>
        <v>100</v>
      </c>
      <c r="L39" s="32" t="s">
        <v>326</v>
      </c>
      <c r="M39" s="44"/>
      <c r="N39" s="156">
        <f t="shared" si="0"/>
        <v>1</v>
      </c>
    </row>
    <row r="40" spans="1:14" s="52" customFormat="1" ht="72" customHeight="1">
      <c r="A40" s="299" t="s">
        <v>20</v>
      </c>
      <c r="B40" s="299" t="s">
        <v>57</v>
      </c>
      <c r="C40" s="295">
        <v>8</v>
      </c>
      <c r="D40" s="294" t="s">
        <v>152</v>
      </c>
      <c r="E40" s="314" t="s">
        <v>150</v>
      </c>
      <c r="F40" s="309"/>
      <c r="G40" s="297">
        <v>28855.3</v>
      </c>
      <c r="H40" s="297">
        <v>27457.55</v>
      </c>
      <c r="I40" s="436">
        <v>28855.3</v>
      </c>
      <c r="J40" s="315">
        <f t="shared" si="3"/>
        <v>1.0509058528528583</v>
      </c>
      <c r="K40" s="297">
        <f t="shared" si="4"/>
        <v>100</v>
      </c>
      <c r="L40" s="32" t="s">
        <v>326</v>
      </c>
      <c r="M40" s="44"/>
      <c r="N40" s="156">
        <f t="shared" si="0"/>
        <v>1</v>
      </c>
    </row>
    <row r="41" spans="1:14" s="52" customFormat="1" ht="104.25" customHeight="1">
      <c r="A41" s="299" t="s">
        <v>20</v>
      </c>
      <c r="B41" s="299" t="s">
        <v>57</v>
      </c>
      <c r="C41" s="295">
        <v>9</v>
      </c>
      <c r="D41" s="294" t="s">
        <v>151</v>
      </c>
      <c r="E41" s="293" t="s">
        <v>5</v>
      </c>
      <c r="F41" s="316"/>
      <c r="G41" s="427">
        <v>5.01</v>
      </c>
      <c r="H41" s="427">
        <v>4.29</v>
      </c>
      <c r="I41" s="437">
        <v>5.01</v>
      </c>
      <c r="J41" s="307">
        <f>I41/H41</f>
        <v>1.1678321678321677</v>
      </c>
      <c r="K41" s="301">
        <f t="shared" si="4"/>
        <v>100</v>
      </c>
      <c r="L41" s="422" t="s">
        <v>489</v>
      </c>
      <c r="M41" s="44"/>
      <c r="N41" s="156">
        <f t="shared" si="0"/>
        <v>1</v>
      </c>
    </row>
    <row r="42" spans="1:14" s="52" customFormat="1" ht="97.5" customHeight="1">
      <c r="A42" s="299" t="s">
        <v>20</v>
      </c>
      <c r="B42" s="299" t="s">
        <v>57</v>
      </c>
      <c r="C42" s="295">
        <v>10</v>
      </c>
      <c r="D42" s="294" t="s">
        <v>153</v>
      </c>
      <c r="E42" s="293" t="s">
        <v>139</v>
      </c>
      <c r="F42" s="312"/>
      <c r="G42" s="310">
        <v>22</v>
      </c>
      <c r="H42" s="435">
        <v>16.2</v>
      </c>
      <c r="I42" s="297">
        <v>22</v>
      </c>
      <c r="J42" s="307">
        <f t="shared" si="3"/>
        <v>1.3580246913580247</v>
      </c>
      <c r="K42" s="301">
        <f t="shared" si="4"/>
        <v>100</v>
      </c>
      <c r="L42" s="422" t="s">
        <v>390</v>
      </c>
      <c r="M42" s="44"/>
      <c r="N42" s="156">
        <f t="shared" si="0"/>
        <v>1</v>
      </c>
    </row>
    <row r="43" spans="1:14" s="52" customFormat="1" ht="209.25" customHeight="1">
      <c r="A43" s="299" t="s">
        <v>20</v>
      </c>
      <c r="B43" s="299" t="s">
        <v>57</v>
      </c>
      <c r="C43" s="295">
        <v>11</v>
      </c>
      <c r="D43" s="306" t="s">
        <v>404</v>
      </c>
      <c r="E43" s="293" t="s">
        <v>308</v>
      </c>
      <c r="F43" s="312"/>
      <c r="G43" s="427">
        <v>142</v>
      </c>
      <c r="H43" s="438">
        <v>145.42</v>
      </c>
      <c r="I43" s="429">
        <v>0</v>
      </c>
      <c r="J43" s="307">
        <f t="shared" si="3"/>
        <v>0</v>
      </c>
      <c r="K43" s="301">
        <f t="shared" si="4"/>
        <v>0</v>
      </c>
      <c r="L43" s="422" t="s">
        <v>488</v>
      </c>
      <c r="M43" s="44"/>
      <c r="N43" s="156">
        <f t="shared" si="0"/>
        <v>0</v>
      </c>
    </row>
    <row r="44" spans="1:14" s="65" customFormat="1" ht="19.5" customHeight="1">
      <c r="A44" s="299"/>
      <c r="B44" s="317"/>
      <c r="C44" s="302"/>
      <c r="D44" s="303" t="s">
        <v>160</v>
      </c>
      <c r="E44" s="304" t="e">
        <f>N32</f>
        <v>#DIV/0!</v>
      </c>
      <c r="F44" s="305"/>
      <c r="G44" s="430"/>
      <c r="H44" s="416"/>
      <c r="I44" s="416"/>
      <c r="J44" s="278" t="e">
        <f>J33+J34+J35+J36+J37+J38+J39+J40+J41+J42+J43</f>
        <v>#DIV/0!</v>
      </c>
      <c r="K44" s="305"/>
      <c r="L44" s="416"/>
      <c r="M44" s="64"/>
      <c r="N44" s="156"/>
    </row>
    <row r="45" spans="1:14" ht="18" customHeight="1">
      <c r="A45" s="318" t="s">
        <v>20</v>
      </c>
      <c r="B45" s="318" t="s">
        <v>62</v>
      </c>
      <c r="C45" s="319"/>
      <c r="D45" s="617" t="s">
        <v>112</v>
      </c>
      <c r="E45" s="618"/>
      <c r="F45" s="618"/>
      <c r="G45" s="618"/>
      <c r="H45" s="618"/>
      <c r="I45" s="618"/>
      <c r="J45" s="618"/>
      <c r="K45" s="618"/>
      <c r="L45" s="423"/>
      <c r="M45" s="49"/>
      <c r="N45" s="289">
        <f>SUM(N46:N47)/C47</f>
        <v>1</v>
      </c>
    </row>
    <row r="46" spans="1:14" s="52" customFormat="1" ht="30.75" customHeight="1">
      <c r="A46" s="320" t="s">
        <v>20</v>
      </c>
      <c r="B46" s="320" t="s">
        <v>62</v>
      </c>
      <c r="C46" s="300">
        <v>1</v>
      </c>
      <c r="D46" s="321" t="s">
        <v>156</v>
      </c>
      <c r="E46" s="300" t="s">
        <v>161</v>
      </c>
      <c r="F46" s="313" t="s">
        <v>139</v>
      </c>
      <c r="G46" s="313">
        <v>100</v>
      </c>
      <c r="H46" s="313">
        <v>100</v>
      </c>
      <c r="I46" s="415">
        <v>100</v>
      </c>
      <c r="J46" s="279">
        <f>I46/H46</f>
        <v>1</v>
      </c>
      <c r="K46" s="301">
        <f>I46/G46*100</f>
        <v>100</v>
      </c>
      <c r="L46" s="297" t="s">
        <v>159</v>
      </c>
      <c r="M46" s="53">
        <v>100</v>
      </c>
      <c r="N46" s="156">
        <f t="shared" si="0"/>
        <v>1</v>
      </c>
    </row>
    <row r="47" spans="1:14" s="52" customFormat="1" ht="76.5" customHeight="1">
      <c r="A47" s="320" t="s">
        <v>20</v>
      </c>
      <c r="B47" s="320" t="s">
        <v>62</v>
      </c>
      <c r="C47" s="300">
        <v>2</v>
      </c>
      <c r="D47" s="321" t="s">
        <v>157</v>
      </c>
      <c r="E47" s="300" t="s">
        <v>161</v>
      </c>
      <c r="F47" s="313" t="s">
        <v>139</v>
      </c>
      <c r="G47" s="313">
        <v>97.4</v>
      </c>
      <c r="H47" s="313">
        <v>95.2</v>
      </c>
      <c r="I47" s="415">
        <v>97.5</v>
      </c>
      <c r="J47" s="279">
        <f>I47/H47</f>
        <v>1.0241596638655461</v>
      </c>
      <c r="K47" s="301">
        <f>I47/G47*100</f>
        <v>100.10266940451744</v>
      </c>
      <c r="L47" s="415" t="s">
        <v>389</v>
      </c>
      <c r="M47" s="53"/>
      <c r="N47" s="156">
        <f t="shared" si="0"/>
        <v>1</v>
      </c>
    </row>
    <row r="48" spans="1:14" s="65" customFormat="1" ht="19.5" customHeight="1">
      <c r="A48" s="317"/>
      <c r="B48" s="317"/>
      <c r="C48" s="302"/>
      <c r="D48" s="303" t="s">
        <v>160</v>
      </c>
      <c r="E48" s="322">
        <f>N45</f>
        <v>1</v>
      </c>
      <c r="F48" s="305"/>
      <c r="G48" s="430"/>
      <c r="H48" s="416"/>
      <c r="I48" s="416"/>
      <c r="J48" s="278">
        <f>J46+J47</f>
        <v>2.024159663865546</v>
      </c>
      <c r="K48" s="305"/>
      <c r="L48" s="416"/>
      <c r="M48" s="64"/>
      <c r="N48" s="156"/>
    </row>
    <row r="49" spans="1:14" s="52" customFormat="1" ht="17.25" customHeight="1">
      <c r="A49" s="318" t="s">
        <v>20</v>
      </c>
      <c r="B49" s="318" t="s">
        <v>64</v>
      </c>
      <c r="C49" s="319"/>
      <c r="D49" s="613" t="s">
        <v>165</v>
      </c>
      <c r="E49" s="614"/>
      <c r="F49" s="614"/>
      <c r="G49" s="614"/>
      <c r="H49" s="614"/>
      <c r="I49" s="614"/>
      <c r="J49" s="614"/>
      <c r="K49" s="614"/>
      <c r="L49" s="412"/>
      <c r="M49" s="53"/>
      <c r="N49" s="289" t="e">
        <f>SUM(N50:N59)/C59</f>
        <v>#DIV/0!</v>
      </c>
    </row>
    <row r="50" spans="1:14" s="52" customFormat="1" ht="179.25" customHeight="1">
      <c r="A50" s="323" t="s">
        <v>20</v>
      </c>
      <c r="B50" s="323" t="s">
        <v>64</v>
      </c>
      <c r="C50" s="324"/>
      <c r="D50" s="325" t="s">
        <v>309</v>
      </c>
      <c r="E50" s="324" t="s">
        <v>162</v>
      </c>
      <c r="F50" s="326" t="s">
        <v>163</v>
      </c>
      <c r="G50" s="300">
        <v>104.8</v>
      </c>
      <c r="H50" s="314">
        <v>92</v>
      </c>
      <c r="I50" s="439">
        <v>63</v>
      </c>
      <c r="J50" s="279">
        <f>I50/H50</f>
        <v>0.6847826086956522</v>
      </c>
      <c r="K50" s="301">
        <f>I50/G50*100</f>
        <v>60.1145038167939</v>
      </c>
      <c r="L50" s="415" t="s">
        <v>452</v>
      </c>
      <c r="M50" s="53"/>
      <c r="N50" s="156">
        <f t="shared" si="0"/>
        <v>0.6847826086956522</v>
      </c>
    </row>
    <row r="51" spans="1:14" s="52" customFormat="1" ht="29.25" customHeight="1">
      <c r="A51" s="323" t="s">
        <v>20</v>
      </c>
      <c r="B51" s="323" t="s">
        <v>64</v>
      </c>
      <c r="C51" s="324"/>
      <c r="D51" s="325" t="s">
        <v>33</v>
      </c>
      <c r="E51" s="324"/>
      <c r="F51" s="326"/>
      <c r="G51" s="300"/>
      <c r="H51" s="301"/>
      <c r="I51" s="439"/>
      <c r="J51" s="279"/>
      <c r="K51" s="301"/>
      <c r="L51" s="424"/>
      <c r="M51" s="53"/>
      <c r="N51" s="156">
        <f t="shared" si="0"/>
        <v>0</v>
      </c>
    </row>
    <row r="52" spans="1:14" s="52" customFormat="1" ht="65.25" customHeight="1">
      <c r="A52" s="323" t="s">
        <v>20</v>
      </c>
      <c r="B52" s="323" t="s">
        <v>64</v>
      </c>
      <c r="C52" s="324">
        <v>1</v>
      </c>
      <c r="D52" s="327" t="s">
        <v>310</v>
      </c>
      <c r="E52" s="324" t="s">
        <v>162</v>
      </c>
      <c r="F52" s="326" t="s">
        <v>163</v>
      </c>
      <c r="G52" s="300">
        <v>2.6</v>
      </c>
      <c r="H52" s="314">
        <v>10</v>
      </c>
      <c r="I52" s="439">
        <v>3.71</v>
      </c>
      <c r="J52" s="279">
        <f>H52/I52</f>
        <v>2.6954177897574123</v>
      </c>
      <c r="K52" s="301">
        <f aca="true" t="shared" si="5" ref="K52:K59">I52/G52*100</f>
        <v>142.6923076923077</v>
      </c>
      <c r="L52" s="425" t="s">
        <v>453</v>
      </c>
      <c r="M52" s="53"/>
      <c r="N52" s="156">
        <f t="shared" si="0"/>
        <v>1</v>
      </c>
    </row>
    <row r="53" spans="1:14" s="52" customFormat="1" ht="61.5" customHeight="1">
      <c r="A53" s="323" t="s">
        <v>20</v>
      </c>
      <c r="B53" s="323" t="s">
        <v>64</v>
      </c>
      <c r="C53" s="324">
        <v>2</v>
      </c>
      <c r="D53" s="327" t="s">
        <v>311</v>
      </c>
      <c r="E53" s="324" t="s">
        <v>162</v>
      </c>
      <c r="F53" s="326" t="s">
        <v>163</v>
      </c>
      <c r="G53" s="300">
        <v>11.5</v>
      </c>
      <c r="H53" s="314">
        <v>24</v>
      </c>
      <c r="I53" s="439">
        <v>12.5</v>
      </c>
      <c r="J53" s="279">
        <f>H53/I53</f>
        <v>1.92</v>
      </c>
      <c r="K53" s="301">
        <f t="shared" si="5"/>
        <v>108.69565217391303</v>
      </c>
      <c r="L53" s="425" t="s">
        <v>454</v>
      </c>
      <c r="M53" s="53"/>
      <c r="N53" s="156">
        <f t="shared" si="0"/>
        <v>1</v>
      </c>
    </row>
    <row r="54" spans="1:14" s="52" customFormat="1" ht="94.5">
      <c r="A54" s="323" t="s">
        <v>20</v>
      </c>
      <c r="B54" s="323" t="s">
        <v>64</v>
      </c>
      <c r="C54" s="324">
        <v>3</v>
      </c>
      <c r="D54" s="328" t="s">
        <v>405</v>
      </c>
      <c r="E54" s="324" t="s">
        <v>162</v>
      </c>
      <c r="F54" s="326" t="s">
        <v>163</v>
      </c>
      <c r="G54" s="300">
        <v>0.9</v>
      </c>
      <c r="H54" s="314">
        <v>8</v>
      </c>
      <c r="I54" s="439">
        <v>0</v>
      </c>
      <c r="J54" s="279" t="e">
        <f>H54/I54</f>
        <v>#DIV/0!</v>
      </c>
      <c r="K54" s="301">
        <f t="shared" si="5"/>
        <v>0</v>
      </c>
      <c r="L54" s="425" t="s">
        <v>455</v>
      </c>
      <c r="M54" s="53"/>
      <c r="N54" s="156" t="e">
        <f t="shared" si="0"/>
        <v>#DIV/0!</v>
      </c>
    </row>
    <row r="55" spans="1:14" s="52" customFormat="1" ht="15.75">
      <c r="A55" s="323" t="s">
        <v>20</v>
      </c>
      <c r="B55" s="323" t="s">
        <v>64</v>
      </c>
      <c r="C55" s="324">
        <v>4</v>
      </c>
      <c r="D55" s="327" t="s">
        <v>312</v>
      </c>
      <c r="E55" s="324" t="s">
        <v>162</v>
      </c>
      <c r="F55" s="326" t="s">
        <v>163</v>
      </c>
      <c r="G55" s="300">
        <v>3.94</v>
      </c>
      <c r="H55" s="314">
        <v>10</v>
      </c>
      <c r="I55" s="439">
        <v>2.3</v>
      </c>
      <c r="J55" s="279">
        <f>H55/I55</f>
        <v>4.347826086956522</v>
      </c>
      <c r="K55" s="301">
        <f t="shared" si="5"/>
        <v>58.37563451776649</v>
      </c>
      <c r="L55" s="426" t="s">
        <v>460</v>
      </c>
      <c r="M55" s="53"/>
      <c r="N55" s="156">
        <f t="shared" si="0"/>
        <v>1</v>
      </c>
    </row>
    <row r="56" spans="1:14" s="52" customFormat="1" ht="145.5" customHeight="1">
      <c r="A56" s="323" t="s">
        <v>20</v>
      </c>
      <c r="B56" s="323" t="s">
        <v>64</v>
      </c>
      <c r="C56" s="324">
        <v>5</v>
      </c>
      <c r="D56" s="327" t="s">
        <v>313</v>
      </c>
      <c r="E56" s="324" t="s">
        <v>162</v>
      </c>
      <c r="F56" s="326" t="s">
        <v>163</v>
      </c>
      <c r="G56" s="300">
        <v>65</v>
      </c>
      <c r="H56" s="314">
        <v>62</v>
      </c>
      <c r="I56" s="439">
        <v>23</v>
      </c>
      <c r="J56" s="279">
        <f>I56/H56</f>
        <v>0.3709677419354839</v>
      </c>
      <c r="K56" s="301">
        <f t="shared" si="5"/>
        <v>35.38461538461539</v>
      </c>
      <c r="L56" s="425" t="s">
        <v>456</v>
      </c>
      <c r="M56" s="53"/>
      <c r="N56" s="156">
        <f t="shared" si="0"/>
        <v>0.3709677419354839</v>
      </c>
    </row>
    <row r="57" spans="1:14" s="52" customFormat="1" ht="96.75" customHeight="1">
      <c r="A57" s="323" t="s">
        <v>20</v>
      </c>
      <c r="B57" s="323" t="s">
        <v>64</v>
      </c>
      <c r="C57" s="324">
        <v>6</v>
      </c>
      <c r="D57" s="327" t="s">
        <v>406</v>
      </c>
      <c r="E57" s="324" t="s">
        <v>162</v>
      </c>
      <c r="F57" s="326" t="s">
        <v>163</v>
      </c>
      <c r="G57" s="300">
        <v>13.1</v>
      </c>
      <c r="H57" s="314">
        <v>12</v>
      </c>
      <c r="I57" s="439">
        <v>2.4</v>
      </c>
      <c r="J57" s="279">
        <f>I57/H57</f>
        <v>0.19999999999999998</v>
      </c>
      <c r="K57" s="301">
        <f t="shared" si="5"/>
        <v>18.3206106870229</v>
      </c>
      <c r="L57" s="425" t="s">
        <v>457</v>
      </c>
      <c r="M57" s="53"/>
      <c r="N57" s="156">
        <f t="shared" si="0"/>
        <v>0.19999999999999998</v>
      </c>
    </row>
    <row r="58" spans="1:14" s="52" customFormat="1" ht="54" customHeight="1">
      <c r="A58" s="323" t="s">
        <v>20</v>
      </c>
      <c r="B58" s="323" t="s">
        <v>64</v>
      </c>
      <c r="C58" s="324">
        <v>7</v>
      </c>
      <c r="D58" s="327" t="s">
        <v>314</v>
      </c>
      <c r="E58" s="324" t="s">
        <v>162</v>
      </c>
      <c r="F58" s="326" t="s">
        <v>163</v>
      </c>
      <c r="G58" s="300">
        <v>0</v>
      </c>
      <c r="H58" s="314">
        <v>95.5</v>
      </c>
      <c r="I58" s="439">
        <v>96.2</v>
      </c>
      <c r="J58" s="279">
        <f>I58/H58</f>
        <v>1.0073298429319373</v>
      </c>
      <c r="K58" s="301" t="e">
        <f t="shared" si="5"/>
        <v>#DIV/0!</v>
      </c>
      <c r="L58" s="426" t="s">
        <v>458</v>
      </c>
      <c r="M58" s="53"/>
      <c r="N58" s="156">
        <f t="shared" si="0"/>
        <v>1</v>
      </c>
    </row>
    <row r="59" spans="1:14" s="52" customFormat="1" ht="45.75" customHeight="1">
      <c r="A59" s="323" t="s">
        <v>20</v>
      </c>
      <c r="B59" s="323" t="s">
        <v>64</v>
      </c>
      <c r="C59" s="324">
        <v>8</v>
      </c>
      <c r="D59" s="327" t="s">
        <v>315</v>
      </c>
      <c r="E59" s="324" t="s">
        <v>162</v>
      </c>
      <c r="F59" s="326" t="s">
        <v>163</v>
      </c>
      <c r="G59" s="300">
        <v>0</v>
      </c>
      <c r="H59" s="314">
        <v>97.6</v>
      </c>
      <c r="I59" s="439">
        <v>51.7</v>
      </c>
      <c r="J59" s="279">
        <f>I59/H59</f>
        <v>0.5297131147540984</v>
      </c>
      <c r="K59" s="301" t="e">
        <f t="shared" si="5"/>
        <v>#DIV/0!</v>
      </c>
      <c r="L59" s="426" t="s">
        <v>459</v>
      </c>
      <c r="M59" s="53"/>
      <c r="N59" s="156">
        <f t="shared" si="0"/>
        <v>0.5297131147540984</v>
      </c>
    </row>
    <row r="60" spans="1:14" s="65" customFormat="1" ht="19.5" customHeight="1">
      <c r="A60" s="317"/>
      <c r="B60" s="317"/>
      <c r="C60" s="302"/>
      <c r="D60" s="303" t="s">
        <v>160</v>
      </c>
      <c r="E60" s="304" t="e">
        <f>N49</f>
        <v>#DIV/0!</v>
      </c>
      <c r="F60" s="305"/>
      <c r="G60" s="430"/>
      <c r="H60" s="416"/>
      <c r="I60" s="416"/>
      <c r="J60" s="278" t="e">
        <f>J50+J52+J53+J54+J55+J56+J57+J58+J59</f>
        <v>#DIV/0!</v>
      </c>
      <c r="K60" s="305"/>
      <c r="L60" s="416"/>
      <c r="M60" s="64"/>
      <c r="N60" s="156"/>
    </row>
    <row r="61" spans="4:14" s="52" customFormat="1" ht="36" customHeight="1">
      <c r="D61" s="392"/>
      <c r="G61" s="393"/>
      <c r="H61" s="394"/>
      <c r="I61" s="394"/>
      <c r="J61" s="395"/>
      <c r="K61" s="394"/>
      <c r="L61" s="392"/>
      <c r="M61" s="60"/>
      <c r="N61" s="396"/>
    </row>
    <row r="62" spans="1:14" s="52" customFormat="1" ht="15">
      <c r="A62" s="56"/>
      <c r="B62" s="56"/>
      <c r="C62" s="57"/>
      <c r="D62" s="153"/>
      <c r="E62" s="57"/>
      <c r="F62" s="58"/>
      <c r="G62" s="397"/>
      <c r="H62" s="398"/>
      <c r="I62" s="399"/>
      <c r="J62" s="400"/>
      <c r="K62" s="59"/>
      <c r="L62" s="401"/>
      <c r="N62" s="396"/>
    </row>
    <row r="63" spans="4:14" s="52" customFormat="1" ht="15">
      <c r="D63" s="392"/>
      <c r="G63" s="393"/>
      <c r="H63" s="394"/>
      <c r="I63" s="394"/>
      <c r="J63" s="395"/>
      <c r="K63" s="402"/>
      <c r="L63" s="403"/>
      <c r="M63" s="404"/>
      <c r="N63" s="396"/>
    </row>
    <row r="64" spans="1:14" s="52" customFormat="1" ht="15">
      <c r="A64" s="38"/>
      <c r="B64" s="38"/>
      <c r="C64" s="39"/>
      <c r="D64" s="45"/>
      <c r="E64" s="40"/>
      <c r="F64" s="41"/>
      <c r="G64" s="37"/>
      <c r="H64" s="37"/>
      <c r="I64" s="405"/>
      <c r="J64" s="406"/>
      <c r="K64" s="37"/>
      <c r="L64" s="407"/>
      <c r="N64" s="396"/>
    </row>
    <row r="65" spans="4:14" s="52" customFormat="1" ht="15">
      <c r="D65" s="392"/>
      <c r="G65" s="393"/>
      <c r="H65" s="394"/>
      <c r="I65" s="394"/>
      <c r="J65" s="395"/>
      <c r="K65" s="394"/>
      <c r="L65" s="392"/>
      <c r="N65" s="396"/>
    </row>
    <row r="66" spans="4:14" s="52" customFormat="1" ht="15">
      <c r="D66" s="392"/>
      <c r="G66" s="393"/>
      <c r="H66" s="394"/>
      <c r="I66" s="394"/>
      <c r="J66" s="395"/>
      <c r="K66" s="394"/>
      <c r="L66" s="392"/>
      <c r="N66" s="396"/>
    </row>
    <row r="67" spans="4:14" s="52" customFormat="1" ht="15">
      <c r="D67" s="392"/>
      <c r="G67" s="393"/>
      <c r="H67" s="394"/>
      <c r="I67" s="394"/>
      <c r="J67" s="395"/>
      <c r="K67" s="394"/>
      <c r="L67" s="392"/>
      <c r="N67" s="396"/>
    </row>
    <row r="68" spans="4:14" s="52" customFormat="1" ht="15">
      <c r="D68" s="392"/>
      <c r="G68" s="393"/>
      <c r="H68" s="394"/>
      <c r="I68" s="394"/>
      <c r="J68" s="395"/>
      <c r="K68" s="394"/>
      <c r="L68" s="392"/>
      <c r="N68" s="396"/>
    </row>
    <row r="69" spans="4:14" s="52" customFormat="1" ht="15">
      <c r="D69" s="392"/>
      <c r="G69" s="393"/>
      <c r="H69" s="394"/>
      <c r="I69" s="394"/>
      <c r="J69" s="395"/>
      <c r="K69" s="394"/>
      <c r="L69" s="392"/>
      <c r="N69" s="396"/>
    </row>
    <row r="70" spans="4:14" s="52" customFormat="1" ht="15">
      <c r="D70" s="392"/>
      <c r="G70" s="393"/>
      <c r="H70" s="394"/>
      <c r="I70" s="394"/>
      <c r="J70" s="395"/>
      <c r="K70" s="394"/>
      <c r="L70" s="392"/>
      <c r="N70" s="396"/>
    </row>
    <row r="71" spans="4:14" s="52" customFormat="1" ht="15">
      <c r="D71" s="392"/>
      <c r="G71" s="393"/>
      <c r="H71" s="394"/>
      <c r="I71" s="394"/>
      <c r="J71" s="395"/>
      <c r="K71" s="394"/>
      <c r="L71" s="392"/>
      <c r="N71" s="396"/>
    </row>
    <row r="72" spans="4:14" s="52" customFormat="1" ht="15">
      <c r="D72" s="392"/>
      <c r="G72" s="393"/>
      <c r="H72" s="394"/>
      <c r="I72" s="394"/>
      <c r="J72" s="395"/>
      <c r="K72" s="394"/>
      <c r="L72" s="392"/>
      <c r="N72" s="396"/>
    </row>
    <row r="73" spans="4:14" s="52" customFormat="1" ht="15">
      <c r="D73" s="392"/>
      <c r="G73" s="393"/>
      <c r="H73" s="394"/>
      <c r="I73" s="394"/>
      <c r="J73" s="395"/>
      <c r="K73" s="394"/>
      <c r="L73" s="392"/>
      <c r="N73" s="396"/>
    </row>
    <row r="74" spans="4:14" s="52" customFormat="1" ht="15">
      <c r="D74" s="392"/>
      <c r="G74" s="393"/>
      <c r="H74" s="394"/>
      <c r="I74" s="394"/>
      <c r="J74" s="395"/>
      <c r="K74" s="394"/>
      <c r="L74" s="392"/>
      <c r="N74" s="396"/>
    </row>
    <row r="75" spans="4:14" s="52" customFormat="1" ht="15">
      <c r="D75" s="392"/>
      <c r="G75" s="393"/>
      <c r="H75" s="394"/>
      <c r="I75" s="394"/>
      <c r="J75" s="395"/>
      <c r="K75" s="394"/>
      <c r="L75" s="392"/>
      <c r="N75" s="396"/>
    </row>
    <row r="76" spans="4:14" s="52" customFormat="1" ht="15">
      <c r="D76" s="392"/>
      <c r="G76" s="393"/>
      <c r="H76" s="394"/>
      <c r="I76" s="394"/>
      <c r="J76" s="395"/>
      <c r="K76" s="394"/>
      <c r="L76" s="392"/>
      <c r="N76" s="396"/>
    </row>
    <row r="77" spans="4:14" s="52" customFormat="1" ht="15">
      <c r="D77" s="392"/>
      <c r="G77" s="393"/>
      <c r="H77" s="394"/>
      <c r="I77" s="394"/>
      <c r="J77" s="395"/>
      <c r="K77" s="394"/>
      <c r="L77" s="392"/>
      <c r="N77" s="396"/>
    </row>
    <row r="78" spans="4:14" s="52" customFormat="1" ht="15">
      <c r="D78" s="392"/>
      <c r="G78" s="393"/>
      <c r="H78" s="394"/>
      <c r="I78" s="394"/>
      <c r="J78" s="395"/>
      <c r="K78" s="394"/>
      <c r="L78" s="392"/>
      <c r="N78" s="396"/>
    </row>
    <row r="79" spans="4:14" s="52" customFormat="1" ht="15">
      <c r="D79" s="392"/>
      <c r="G79" s="393"/>
      <c r="H79" s="394"/>
      <c r="I79" s="394"/>
      <c r="J79" s="395"/>
      <c r="K79" s="394"/>
      <c r="L79" s="392"/>
      <c r="N79" s="396"/>
    </row>
    <row r="80" spans="4:14" s="52" customFormat="1" ht="15">
      <c r="D80" s="392"/>
      <c r="G80" s="393"/>
      <c r="H80" s="394"/>
      <c r="I80" s="394"/>
      <c r="J80" s="395"/>
      <c r="K80" s="394"/>
      <c r="L80" s="392"/>
      <c r="N80" s="396"/>
    </row>
    <row r="81" spans="4:14" s="52" customFormat="1" ht="15">
      <c r="D81" s="392"/>
      <c r="G81" s="393"/>
      <c r="H81" s="394"/>
      <c r="I81" s="394"/>
      <c r="J81" s="395"/>
      <c r="K81" s="394"/>
      <c r="L81" s="392"/>
      <c r="N81" s="396"/>
    </row>
    <row r="82" spans="4:14" s="52" customFormat="1" ht="15">
      <c r="D82" s="392"/>
      <c r="G82" s="393"/>
      <c r="H82" s="394"/>
      <c r="I82" s="394"/>
      <c r="J82" s="395"/>
      <c r="K82" s="394"/>
      <c r="L82" s="392"/>
      <c r="N82" s="396"/>
    </row>
    <row r="83" spans="4:14" s="52" customFormat="1" ht="15">
      <c r="D83" s="392"/>
      <c r="G83" s="393"/>
      <c r="H83" s="394"/>
      <c r="I83" s="394"/>
      <c r="J83" s="395"/>
      <c r="K83" s="394"/>
      <c r="L83" s="392"/>
      <c r="N83" s="396"/>
    </row>
    <row r="84" spans="4:14" s="52" customFormat="1" ht="15">
      <c r="D84" s="392"/>
      <c r="G84" s="393"/>
      <c r="H84" s="394"/>
      <c r="I84" s="394"/>
      <c r="J84" s="395"/>
      <c r="K84" s="394"/>
      <c r="L84" s="392"/>
      <c r="N84" s="396"/>
    </row>
    <row r="85" spans="4:14" s="52" customFormat="1" ht="15">
      <c r="D85" s="392"/>
      <c r="G85" s="393"/>
      <c r="H85" s="394"/>
      <c r="I85" s="394"/>
      <c r="J85" s="395"/>
      <c r="K85" s="394"/>
      <c r="L85" s="392"/>
      <c r="N85" s="396"/>
    </row>
    <row r="86" spans="4:14" s="52" customFormat="1" ht="15">
      <c r="D86" s="392"/>
      <c r="G86" s="393"/>
      <c r="H86" s="394"/>
      <c r="I86" s="394"/>
      <c r="J86" s="395"/>
      <c r="K86" s="394"/>
      <c r="L86" s="392"/>
      <c r="N86" s="396"/>
    </row>
    <row r="87" spans="4:14" s="52" customFormat="1" ht="15">
      <c r="D87" s="392"/>
      <c r="G87" s="393"/>
      <c r="H87" s="394"/>
      <c r="I87" s="394"/>
      <c r="J87" s="395"/>
      <c r="K87" s="394"/>
      <c r="L87" s="392"/>
      <c r="N87" s="396"/>
    </row>
    <row r="88" spans="4:14" s="52" customFormat="1" ht="15">
      <c r="D88" s="392"/>
      <c r="G88" s="393"/>
      <c r="H88" s="394"/>
      <c r="I88" s="394"/>
      <c r="J88" s="395"/>
      <c r="K88" s="394"/>
      <c r="L88" s="392"/>
      <c r="N88" s="396"/>
    </row>
    <row r="89" spans="4:14" s="52" customFormat="1" ht="15">
      <c r="D89" s="392"/>
      <c r="G89" s="393"/>
      <c r="H89" s="394"/>
      <c r="I89" s="394"/>
      <c r="J89" s="395"/>
      <c r="K89" s="394"/>
      <c r="L89" s="392"/>
      <c r="N89" s="396"/>
    </row>
    <row r="90" spans="4:14" s="52" customFormat="1" ht="15">
      <c r="D90" s="392"/>
      <c r="G90" s="393"/>
      <c r="H90" s="394"/>
      <c r="I90" s="394"/>
      <c r="J90" s="395"/>
      <c r="K90" s="394"/>
      <c r="L90" s="392"/>
      <c r="N90" s="396"/>
    </row>
    <row r="91" spans="4:14" s="52" customFormat="1" ht="15">
      <c r="D91" s="392"/>
      <c r="G91" s="393"/>
      <c r="H91" s="394"/>
      <c r="I91" s="394"/>
      <c r="J91" s="395"/>
      <c r="K91" s="394"/>
      <c r="L91" s="392"/>
      <c r="N91" s="396"/>
    </row>
    <row r="92" spans="4:14" s="52" customFormat="1" ht="15">
      <c r="D92" s="392"/>
      <c r="G92" s="393"/>
      <c r="H92" s="394"/>
      <c r="I92" s="394"/>
      <c r="J92" s="395"/>
      <c r="K92" s="394"/>
      <c r="L92" s="392"/>
      <c r="N92" s="396"/>
    </row>
    <row r="93" spans="4:14" s="52" customFormat="1" ht="15">
      <c r="D93" s="392"/>
      <c r="G93" s="393"/>
      <c r="H93" s="394"/>
      <c r="I93" s="394"/>
      <c r="J93" s="395"/>
      <c r="K93" s="394"/>
      <c r="L93" s="392"/>
      <c r="N93" s="396"/>
    </row>
    <row r="94" spans="4:14" s="52" customFormat="1" ht="15">
      <c r="D94" s="392"/>
      <c r="G94" s="393"/>
      <c r="H94" s="394"/>
      <c r="I94" s="394"/>
      <c r="J94" s="395"/>
      <c r="K94" s="394"/>
      <c r="L94" s="392"/>
      <c r="N94" s="396"/>
    </row>
    <row r="95" spans="4:14" s="52" customFormat="1" ht="15">
      <c r="D95" s="392"/>
      <c r="G95" s="393"/>
      <c r="H95" s="394"/>
      <c r="I95" s="394"/>
      <c r="J95" s="395"/>
      <c r="K95" s="394"/>
      <c r="L95" s="392"/>
      <c r="N95" s="396"/>
    </row>
    <row r="96" spans="4:14" s="52" customFormat="1" ht="15">
      <c r="D96" s="392"/>
      <c r="G96" s="393"/>
      <c r="H96" s="394"/>
      <c r="I96" s="394"/>
      <c r="J96" s="395"/>
      <c r="K96" s="394"/>
      <c r="L96" s="392"/>
      <c r="N96" s="396"/>
    </row>
    <row r="97" spans="4:14" s="52" customFormat="1" ht="15">
      <c r="D97" s="392"/>
      <c r="G97" s="393"/>
      <c r="H97" s="394"/>
      <c r="I97" s="394"/>
      <c r="J97" s="395"/>
      <c r="K97" s="394"/>
      <c r="L97" s="392"/>
      <c r="N97" s="396"/>
    </row>
    <row r="98" spans="4:14" s="52" customFormat="1" ht="15">
      <c r="D98" s="392"/>
      <c r="G98" s="393"/>
      <c r="H98" s="394"/>
      <c r="I98" s="394"/>
      <c r="J98" s="395"/>
      <c r="K98" s="394"/>
      <c r="L98" s="392"/>
      <c r="N98" s="396"/>
    </row>
    <row r="99" spans="4:14" s="52" customFormat="1" ht="15">
      <c r="D99" s="392"/>
      <c r="G99" s="393"/>
      <c r="H99" s="394"/>
      <c r="I99" s="394"/>
      <c r="J99" s="395"/>
      <c r="K99" s="394"/>
      <c r="L99" s="392"/>
      <c r="N99" s="396"/>
    </row>
    <row r="100" spans="4:14" s="52" customFormat="1" ht="15">
      <c r="D100" s="392"/>
      <c r="G100" s="393"/>
      <c r="H100" s="394"/>
      <c r="I100" s="394"/>
      <c r="J100" s="395"/>
      <c r="K100" s="394"/>
      <c r="L100" s="392"/>
      <c r="N100" s="396"/>
    </row>
    <row r="101" spans="4:14" s="52" customFormat="1" ht="15">
      <c r="D101" s="392"/>
      <c r="G101" s="393"/>
      <c r="H101" s="394"/>
      <c r="I101" s="394"/>
      <c r="J101" s="395"/>
      <c r="K101" s="394"/>
      <c r="L101" s="392"/>
      <c r="N101" s="396"/>
    </row>
    <row r="102" spans="4:14" s="52" customFormat="1" ht="15">
      <c r="D102" s="392"/>
      <c r="G102" s="393"/>
      <c r="H102" s="394"/>
      <c r="I102" s="394"/>
      <c r="J102" s="395"/>
      <c r="K102" s="394"/>
      <c r="L102" s="392"/>
      <c r="N102" s="396"/>
    </row>
    <row r="103" spans="4:14" s="52" customFormat="1" ht="15">
      <c r="D103" s="392"/>
      <c r="G103" s="393"/>
      <c r="H103" s="394"/>
      <c r="I103" s="394"/>
      <c r="J103" s="395"/>
      <c r="K103" s="394"/>
      <c r="L103" s="392"/>
      <c r="N103" s="396"/>
    </row>
    <row r="104" spans="4:14" s="52" customFormat="1" ht="15">
      <c r="D104" s="392"/>
      <c r="G104" s="393"/>
      <c r="H104" s="394"/>
      <c r="I104" s="394"/>
      <c r="J104" s="395"/>
      <c r="K104" s="394"/>
      <c r="L104" s="392"/>
      <c r="N104" s="396"/>
    </row>
    <row r="105" spans="4:14" s="52" customFormat="1" ht="15">
      <c r="D105" s="392"/>
      <c r="G105" s="393"/>
      <c r="H105" s="394"/>
      <c r="I105" s="394"/>
      <c r="J105" s="395"/>
      <c r="K105" s="394"/>
      <c r="L105" s="392"/>
      <c r="N105" s="396"/>
    </row>
    <row r="106" spans="4:14" s="52" customFormat="1" ht="15">
      <c r="D106" s="392"/>
      <c r="G106" s="393"/>
      <c r="H106" s="394"/>
      <c r="I106" s="394"/>
      <c r="J106" s="395"/>
      <c r="K106" s="394"/>
      <c r="L106" s="392"/>
      <c r="N106" s="396"/>
    </row>
    <row r="107" spans="4:14" s="52" customFormat="1" ht="15">
      <c r="D107" s="392"/>
      <c r="G107" s="393"/>
      <c r="H107" s="394"/>
      <c r="I107" s="394"/>
      <c r="J107" s="395"/>
      <c r="K107" s="394"/>
      <c r="L107" s="392"/>
      <c r="N107" s="396"/>
    </row>
    <row r="108" spans="4:14" s="52" customFormat="1" ht="15">
      <c r="D108" s="392"/>
      <c r="G108" s="393"/>
      <c r="H108" s="394"/>
      <c r="I108" s="394"/>
      <c r="J108" s="395"/>
      <c r="K108" s="394"/>
      <c r="L108" s="392"/>
      <c r="N108" s="396"/>
    </row>
    <row r="109" spans="4:14" s="52" customFormat="1" ht="15">
      <c r="D109" s="392"/>
      <c r="G109" s="393"/>
      <c r="H109" s="394"/>
      <c r="I109" s="394"/>
      <c r="J109" s="395"/>
      <c r="K109" s="394"/>
      <c r="L109" s="392"/>
      <c r="N109" s="396"/>
    </row>
    <row r="110" spans="4:14" s="52" customFormat="1" ht="15">
      <c r="D110" s="392"/>
      <c r="G110" s="393"/>
      <c r="H110" s="394"/>
      <c r="I110" s="394"/>
      <c r="J110" s="395"/>
      <c r="K110" s="394"/>
      <c r="L110" s="392"/>
      <c r="N110" s="396"/>
    </row>
    <row r="111" spans="4:14" s="52" customFormat="1" ht="15">
      <c r="D111" s="392"/>
      <c r="G111" s="393"/>
      <c r="H111" s="394"/>
      <c r="I111" s="394"/>
      <c r="J111" s="395"/>
      <c r="K111" s="394"/>
      <c r="L111" s="392"/>
      <c r="N111" s="396"/>
    </row>
    <row r="112" spans="4:14" s="52" customFormat="1" ht="15">
      <c r="D112" s="392"/>
      <c r="G112" s="393"/>
      <c r="H112" s="394"/>
      <c r="I112" s="394"/>
      <c r="J112" s="395"/>
      <c r="K112" s="394"/>
      <c r="L112" s="392"/>
      <c r="N112" s="396"/>
    </row>
    <row r="113" spans="4:14" s="52" customFormat="1" ht="15">
      <c r="D113" s="392"/>
      <c r="G113" s="393"/>
      <c r="H113" s="394"/>
      <c r="I113" s="394"/>
      <c r="J113" s="395"/>
      <c r="K113" s="394"/>
      <c r="L113" s="392"/>
      <c r="N113" s="396"/>
    </row>
    <row r="114" spans="4:14" s="52" customFormat="1" ht="15">
      <c r="D114" s="392"/>
      <c r="G114" s="393"/>
      <c r="H114" s="394"/>
      <c r="I114" s="394"/>
      <c r="J114" s="395"/>
      <c r="K114" s="394"/>
      <c r="L114" s="392"/>
      <c r="N114" s="396"/>
    </row>
    <row r="115" spans="4:14" s="52" customFormat="1" ht="15">
      <c r="D115" s="392"/>
      <c r="G115" s="393"/>
      <c r="H115" s="394"/>
      <c r="I115" s="394"/>
      <c r="J115" s="395"/>
      <c r="K115" s="394"/>
      <c r="L115" s="392"/>
      <c r="N115" s="396"/>
    </row>
    <row r="116" spans="4:14" s="52" customFormat="1" ht="15">
      <c r="D116" s="392"/>
      <c r="G116" s="393"/>
      <c r="H116" s="394"/>
      <c r="I116" s="394"/>
      <c r="J116" s="395"/>
      <c r="K116" s="394"/>
      <c r="L116" s="392"/>
      <c r="N116" s="396"/>
    </row>
    <row r="117" spans="4:14" s="52" customFormat="1" ht="15">
      <c r="D117" s="392"/>
      <c r="G117" s="393"/>
      <c r="H117" s="394"/>
      <c r="I117" s="394"/>
      <c r="J117" s="395"/>
      <c r="K117" s="394"/>
      <c r="L117" s="392"/>
      <c r="N117" s="396"/>
    </row>
    <row r="118" spans="4:14" s="52" customFormat="1" ht="15">
      <c r="D118" s="392"/>
      <c r="G118" s="393"/>
      <c r="H118" s="394"/>
      <c r="I118" s="394"/>
      <c r="J118" s="395"/>
      <c r="K118" s="394"/>
      <c r="L118" s="392"/>
      <c r="N118" s="396"/>
    </row>
    <row r="119" spans="4:14" s="52" customFormat="1" ht="15">
      <c r="D119" s="392"/>
      <c r="G119" s="393"/>
      <c r="H119" s="394"/>
      <c r="I119" s="394"/>
      <c r="J119" s="395"/>
      <c r="K119" s="394"/>
      <c r="L119" s="392"/>
      <c r="N119" s="396"/>
    </row>
    <row r="120" spans="4:14" s="52" customFormat="1" ht="15">
      <c r="D120" s="392"/>
      <c r="G120" s="393"/>
      <c r="H120" s="394"/>
      <c r="I120" s="394"/>
      <c r="J120" s="395"/>
      <c r="K120" s="394"/>
      <c r="L120" s="392"/>
      <c r="N120" s="396"/>
    </row>
    <row r="121" spans="4:14" s="52" customFormat="1" ht="15">
      <c r="D121" s="392"/>
      <c r="G121" s="393"/>
      <c r="H121" s="394"/>
      <c r="I121" s="394"/>
      <c r="J121" s="395"/>
      <c r="K121" s="394"/>
      <c r="L121" s="392"/>
      <c r="N121" s="396"/>
    </row>
    <row r="122" spans="4:14" s="52" customFormat="1" ht="15">
      <c r="D122" s="392"/>
      <c r="G122" s="393"/>
      <c r="H122" s="394"/>
      <c r="I122" s="394"/>
      <c r="J122" s="395"/>
      <c r="K122" s="394"/>
      <c r="L122" s="392"/>
      <c r="N122" s="396"/>
    </row>
    <row r="123" spans="4:14" s="52" customFormat="1" ht="15">
      <c r="D123" s="392"/>
      <c r="G123" s="393"/>
      <c r="H123" s="394"/>
      <c r="I123" s="394"/>
      <c r="J123" s="395"/>
      <c r="K123" s="394"/>
      <c r="L123" s="392"/>
      <c r="N123" s="396"/>
    </row>
    <row r="124" spans="4:14" s="52" customFormat="1" ht="15">
      <c r="D124" s="392"/>
      <c r="G124" s="393"/>
      <c r="H124" s="394"/>
      <c r="I124" s="394"/>
      <c r="J124" s="395"/>
      <c r="K124" s="394"/>
      <c r="L124" s="392"/>
      <c r="N124" s="396"/>
    </row>
    <row r="125" spans="4:14" s="52" customFormat="1" ht="15">
      <c r="D125" s="392"/>
      <c r="G125" s="393"/>
      <c r="H125" s="394"/>
      <c r="I125" s="394"/>
      <c r="J125" s="395"/>
      <c r="K125" s="394"/>
      <c r="L125" s="392"/>
      <c r="N125" s="396"/>
    </row>
    <row r="126" spans="4:14" s="52" customFormat="1" ht="15">
      <c r="D126" s="392"/>
      <c r="G126" s="393"/>
      <c r="H126" s="394"/>
      <c r="I126" s="394"/>
      <c r="J126" s="395"/>
      <c r="K126" s="394"/>
      <c r="L126" s="392"/>
      <c r="N126" s="396"/>
    </row>
    <row r="127" spans="4:14" s="52" customFormat="1" ht="15">
      <c r="D127" s="392"/>
      <c r="G127" s="393"/>
      <c r="H127" s="394"/>
      <c r="I127" s="394"/>
      <c r="J127" s="395"/>
      <c r="K127" s="394"/>
      <c r="L127" s="392"/>
      <c r="N127" s="396"/>
    </row>
    <row r="128" spans="4:14" s="52" customFormat="1" ht="15">
      <c r="D128" s="392"/>
      <c r="G128" s="393"/>
      <c r="H128" s="394"/>
      <c r="I128" s="394"/>
      <c r="J128" s="395"/>
      <c r="K128" s="394"/>
      <c r="L128" s="392"/>
      <c r="N128" s="396"/>
    </row>
    <row r="129" spans="4:14" s="52" customFormat="1" ht="15">
      <c r="D129" s="392"/>
      <c r="G129" s="393"/>
      <c r="H129" s="394"/>
      <c r="I129" s="394"/>
      <c r="J129" s="395"/>
      <c r="K129" s="394"/>
      <c r="L129" s="392"/>
      <c r="N129" s="396"/>
    </row>
    <row r="130" spans="4:14" s="52" customFormat="1" ht="15">
      <c r="D130" s="392"/>
      <c r="G130" s="393"/>
      <c r="H130" s="394"/>
      <c r="I130" s="394"/>
      <c r="J130" s="395"/>
      <c r="K130" s="394"/>
      <c r="L130" s="392"/>
      <c r="N130" s="396"/>
    </row>
    <row r="131" spans="4:14" s="52" customFormat="1" ht="15">
      <c r="D131" s="392"/>
      <c r="G131" s="393"/>
      <c r="H131" s="394"/>
      <c r="I131" s="394"/>
      <c r="J131" s="395"/>
      <c r="K131" s="394"/>
      <c r="L131" s="392"/>
      <c r="N131" s="396"/>
    </row>
    <row r="132" spans="4:14" s="52" customFormat="1" ht="15">
      <c r="D132" s="392"/>
      <c r="G132" s="393"/>
      <c r="H132" s="394"/>
      <c r="I132" s="394"/>
      <c r="J132" s="395"/>
      <c r="K132" s="394"/>
      <c r="L132" s="392"/>
      <c r="N132" s="396"/>
    </row>
    <row r="133" spans="4:14" s="52" customFormat="1" ht="15">
      <c r="D133" s="392"/>
      <c r="G133" s="393"/>
      <c r="H133" s="394"/>
      <c r="I133" s="394"/>
      <c r="J133" s="395"/>
      <c r="K133" s="394"/>
      <c r="L133" s="392"/>
      <c r="N133" s="396"/>
    </row>
    <row r="134" spans="4:14" s="52" customFormat="1" ht="15">
      <c r="D134" s="392"/>
      <c r="G134" s="393"/>
      <c r="H134" s="394"/>
      <c r="I134" s="394"/>
      <c r="J134" s="395"/>
      <c r="K134" s="394"/>
      <c r="L134" s="392"/>
      <c r="N134" s="396"/>
    </row>
    <row r="135" spans="4:14" s="52" customFormat="1" ht="15">
      <c r="D135" s="392"/>
      <c r="G135" s="393"/>
      <c r="H135" s="394"/>
      <c r="I135" s="394"/>
      <c r="J135" s="395"/>
      <c r="K135" s="394"/>
      <c r="L135" s="392"/>
      <c r="N135" s="396"/>
    </row>
    <row r="136" spans="4:14" s="52" customFormat="1" ht="15">
      <c r="D136" s="392"/>
      <c r="G136" s="393"/>
      <c r="H136" s="394"/>
      <c r="I136" s="394"/>
      <c r="J136" s="395"/>
      <c r="K136" s="394"/>
      <c r="L136" s="392"/>
      <c r="N136" s="396"/>
    </row>
    <row r="137" spans="4:14" s="52" customFormat="1" ht="15">
      <c r="D137" s="392"/>
      <c r="G137" s="393"/>
      <c r="H137" s="394"/>
      <c r="I137" s="394"/>
      <c r="J137" s="395"/>
      <c r="K137" s="394"/>
      <c r="L137" s="392"/>
      <c r="N137" s="396"/>
    </row>
    <row r="138" spans="4:14" s="52" customFormat="1" ht="15">
      <c r="D138" s="392"/>
      <c r="G138" s="393"/>
      <c r="H138" s="394"/>
      <c r="I138" s="394"/>
      <c r="J138" s="395"/>
      <c r="K138" s="394"/>
      <c r="L138" s="392"/>
      <c r="N138" s="396"/>
    </row>
    <row r="139" spans="4:14" s="52" customFormat="1" ht="15">
      <c r="D139" s="392"/>
      <c r="G139" s="393"/>
      <c r="H139" s="394"/>
      <c r="I139" s="394"/>
      <c r="J139" s="395"/>
      <c r="K139" s="394"/>
      <c r="L139" s="392"/>
      <c r="N139" s="396"/>
    </row>
    <row r="140" spans="4:14" s="52" customFormat="1" ht="15">
      <c r="D140" s="392"/>
      <c r="G140" s="393"/>
      <c r="H140" s="394"/>
      <c r="I140" s="394"/>
      <c r="J140" s="395"/>
      <c r="K140" s="394"/>
      <c r="L140" s="392"/>
      <c r="N140" s="396"/>
    </row>
    <row r="141" spans="4:14" s="52" customFormat="1" ht="15">
      <c r="D141" s="392"/>
      <c r="G141" s="393"/>
      <c r="H141" s="394"/>
      <c r="I141" s="394"/>
      <c r="J141" s="395"/>
      <c r="K141" s="394"/>
      <c r="L141" s="392"/>
      <c r="N141" s="396"/>
    </row>
    <row r="142" spans="4:14" s="52" customFormat="1" ht="15">
      <c r="D142" s="392"/>
      <c r="G142" s="393"/>
      <c r="H142" s="394"/>
      <c r="I142" s="394"/>
      <c r="J142" s="395"/>
      <c r="K142" s="394"/>
      <c r="L142" s="392"/>
      <c r="N142" s="396"/>
    </row>
    <row r="143" spans="4:14" s="52" customFormat="1" ht="15">
      <c r="D143" s="392"/>
      <c r="G143" s="393"/>
      <c r="H143" s="394"/>
      <c r="I143" s="394"/>
      <c r="J143" s="395"/>
      <c r="K143" s="394"/>
      <c r="L143" s="392"/>
      <c r="N143" s="396"/>
    </row>
    <row r="144" spans="4:14" s="52" customFormat="1" ht="15">
      <c r="D144" s="392"/>
      <c r="G144" s="393"/>
      <c r="H144" s="394"/>
      <c r="I144" s="394"/>
      <c r="J144" s="395"/>
      <c r="K144" s="394"/>
      <c r="L144" s="392"/>
      <c r="N144" s="396"/>
    </row>
    <row r="145" spans="4:14" s="52" customFormat="1" ht="15">
      <c r="D145" s="392"/>
      <c r="G145" s="393"/>
      <c r="H145" s="394"/>
      <c r="I145" s="394"/>
      <c r="J145" s="395"/>
      <c r="K145" s="394"/>
      <c r="L145" s="392"/>
      <c r="N145" s="396"/>
    </row>
    <row r="146" spans="4:14" s="52" customFormat="1" ht="15">
      <c r="D146" s="392"/>
      <c r="G146" s="393"/>
      <c r="H146" s="394"/>
      <c r="I146" s="394"/>
      <c r="J146" s="395"/>
      <c r="K146" s="394"/>
      <c r="L146" s="392"/>
      <c r="N146" s="396"/>
    </row>
    <row r="147" spans="4:14" s="52" customFormat="1" ht="15">
      <c r="D147" s="392"/>
      <c r="G147" s="393"/>
      <c r="H147" s="394"/>
      <c r="I147" s="394"/>
      <c r="J147" s="395"/>
      <c r="K147" s="394"/>
      <c r="L147" s="392"/>
      <c r="N147" s="396"/>
    </row>
    <row r="148" spans="4:14" s="52" customFormat="1" ht="15">
      <c r="D148" s="392"/>
      <c r="G148" s="393"/>
      <c r="H148" s="394"/>
      <c r="I148" s="394"/>
      <c r="J148" s="395"/>
      <c r="K148" s="394"/>
      <c r="L148" s="392"/>
      <c r="N148" s="396"/>
    </row>
    <row r="149" spans="4:14" s="52" customFormat="1" ht="15">
      <c r="D149" s="392"/>
      <c r="G149" s="393"/>
      <c r="H149" s="394"/>
      <c r="I149" s="394"/>
      <c r="J149" s="395"/>
      <c r="K149" s="394"/>
      <c r="L149" s="392"/>
      <c r="N149" s="396"/>
    </row>
    <row r="150" spans="4:14" s="52" customFormat="1" ht="15">
      <c r="D150" s="392"/>
      <c r="G150" s="393"/>
      <c r="H150" s="394"/>
      <c r="I150" s="394"/>
      <c r="J150" s="395"/>
      <c r="K150" s="394"/>
      <c r="L150" s="392"/>
      <c r="N150" s="396"/>
    </row>
    <row r="151" spans="4:14" s="52" customFormat="1" ht="15">
      <c r="D151" s="392"/>
      <c r="G151" s="393"/>
      <c r="H151" s="394"/>
      <c r="I151" s="394"/>
      <c r="J151" s="395"/>
      <c r="K151" s="394"/>
      <c r="L151" s="392"/>
      <c r="N151" s="396"/>
    </row>
    <row r="152" spans="4:14" s="52" customFormat="1" ht="15">
      <c r="D152" s="392"/>
      <c r="G152" s="393"/>
      <c r="H152" s="394"/>
      <c r="I152" s="394"/>
      <c r="J152" s="395"/>
      <c r="K152" s="394"/>
      <c r="L152" s="392"/>
      <c r="N152" s="396"/>
    </row>
    <row r="153" spans="4:14" s="52" customFormat="1" ht="15">
      <c r="D153" s="392"/>
      <c r="G153" s="393"/>
      <c r="H153" s="394"/>
      <c r="I153" s="394"/>
      <c r="J153" s="395"/>
      <c r="K153" s="394"/>
      <c r="L153" s="392"/>
      <c r="N153" s="396"/>
    </row>
    <row r="154" spans="4:14" s="52" customFormat="1" ht="15">
      <c r="D154" s="392"/>
      <c r="G154" s="393"/>
      <c r="H154" s="394"/>
      <c r="I154" s="394"/>
      <c r="J154" s="395"/>
      <c r="K154" s="394"/>
      <c r="L154" s="392"/>
      <c r="N154" s="396"/>
    </row>
    <row r="155" spans="4:14" s="52" customFormat="1" ht="15">
      <c r="D155" s="392"/>
      <c r="G155" s="393"/>
      <c r="H155" s="394"/>
      <c r="I155" s="394"/>
      <c r="J155" s="395"/>
      <c r="K155" s="394"/>
      <c r="L155" s="392"/>
      <c r="N155" s="396"/>
    </row>
    <row r="156" spans="4:14" s="52" customFormat="1" ht="15">
      <c r="D156" s="392"/>
      <c r="G156" s="393"/>
      <c r="H156" s="394"/>
      <c r="I156" s="394"/>
      <c r="J156" s="395"/>
      <c r="K156" s="394"/>
      <c r="L156" s="392"/>
      <c r="N156" s="396"/>
    </row>
    <row r="157" spans="4:14" s="52" customFormat="1" ht="15">
      <c r="D157" s="392"/>
      <c r="G157" s="393"/>
      <c r="H157" s="394"/>
      <c r="I157" s="394"/>
      <c r="J157" s="395"/>
      <c r="K157" s="394"/>
      <c r="L157" s="392"/>
      <c r="N157" s="396"/>
    </row>
    <row r="158" spans="4:14" s="52" customFormat="1" ht="15">
      <c r="D158" s="392"/>
      <c r="G158" s="393"/>
      <c r="H158" s="394"/>
      <c r="I158" s="394"/>
      <c r="J158" s="395"/>
      <c r="K158" s="394"/>
      <c r="L158" s="392"/>
      <c r="N158" s="396"/>
    </row>
    <row r="159" spans="4:14" s="52" customFormat="1" ht="15">
      <c r="D159" s="392"/>
      <c r="G159" s="393"/>
      <c r="H159" s="394"/>
      <c r="I159" s="394"/>
      <c r="J159" s="395"/>
      <c r="K159" s="394"/>
      <c r="L159" s="392"/>
      <c r="N159" s="396"/>
    </row>
    <row r="160" spans="4:14" s="52" customFormat="1" ht="15">
      <c r="D160" s="392"/>
      <c r="G160" s="393"/>
      <c r="H160" s="394"/>
      <c r="I160" s="394"/>
      <c r="J160" s="395"/>
      <c r="K160" s="394"/>
      <c r="L160" s="392"/>
      <c r="N160" s="396"/>
    </row>
    <row r="161" spans="4:14" s="52" customFormat="1" ht="15">
      <c r="D161" s="392"/>
      <c r="G161" s="393"/>
      <c r="H161" s="394"/>
      <c r="I161" s="394"/>
      <c r="J161" s="395"/>
      <c r="K161" s="394"/>
      <c r="L161" s="392"/>
      <c r="N161" s="396"/>
    </row>
    <row r="162" spans="4:14" s="52" customFormat="1" ht="15">
      <c r="D162" s="392"/>
      <c r="G162" s="393"/>
      <c r="H162" s="394"/>
      <c r="I162" s="394"/>
      <c r="J162" s="395"/>
      <c r="K162" s="394"/>
      <c r="L162" s="392"/>
      <c r="N162" s="396"/>
    </row>
    <row r="163" spans="4:14" s="52" customFormat="1" ht="15">
      <c r="D163" s="392"/>
      <c r="G163" s="393"/>
      <c r="H163" s="394"/>
      <c r="I163" s="394"/>
      <c r="J163" s="395"/>
      <c r="K163" s="394"/>
      <c r="L163" s="392"/>
      <c r="N163" s="396"/>
    </row>
    <row r="164" spans="4:14" s="52" customFormat="1" ht="15">
      <c r="D164" s="392"/>
      <c r="G164" s="393"/>
      <c r="H164" s="394"/>
      <c r="I164" s="394"/>
      <c r="J164" s="395"/>
      <c r="K164" s="394"/>
      <c r="L164" s="392"/>
      <c r="N164" s="396"/>
    </row>
    <row r="165" spans="4:14" s="52" customFormat="1" ht="15">
      <c r="D165" s="392"/>
      <c r="G165" s="393"/>
      <c r="H165" s="394"/>
      <c r="I165" s="394"/>
      <c r="J165" s="395"/>
      <c r="K165" s="394"/>
      <c r="L165" s="392"/>
      <c r="N165" s="396"/>
    </row>
    <row r="166" spans="4:14" s="52" customFormat="1" ht="15">
      <c r="D166" s="392"/>
      <c r="G166" s="393"/>
      <c r="H166" s="394"/>
      <c r="I166" s="394"/>
      <c r="J166" s="395"/>
      <c r="K166" s="394"/>
      <c r="L166" s="392"/>
      <c r="N166" s="396"/>
    </row>
    <row r="167" spans="4:14" s="52" customFormat="1" ht="15">
      <c r="D167" s="392"/>
      <c r="G167" s="393"/>
      <c r="H167" s="394"/>
      <c r="I167" s="394"/>
      <c r="J167" s="395"/>
      <c r="K167" s="394"/>
      <c r="L167" s="392"/>
      <c r="N167" s="396"/>
    </row>
    <row r="168" spans="4:14" s="52" customFormat="1" ht="15">
      <c r="D168" s="392"/>
      <c r="G168" s="393"/>
      <c r="H168" s="394"/>
      <c r="I168" s="394"/>
      <c r="J168" s="395"/>
      <c r="K168" s="394"/>
      <c r="L168" s="392"/>
      <c r="N168" s="396"/>
    </row>
    <row r="169" spans="4:14" s="52" customFormat="1" ht="15">
      <c r="D169" s="392"/>
      <c r="G169" s="393"/>
      <c r="H169" s="394"/>
      <c r="I169" s="394"/>
      <c r="J169" s="395"/>
      <c r="K169" s="394"/>
      <c r="L169" s="392"/>
      <c r="N169" s="396"/>
    </row>
    <row r="170" spans="4:14" s="52" customFormat="1" ht="15">
      <c r="D170" s="392"/>
      <c r="G170" s="393"/>
      <c r="H170" s="394"/>
      <c r="I170" s="394"/>
      <c r="J170" s="395"/>
      <c r="K170" s="394"/>
      <c r="L170" s="392"/>
      <c r="N170" s="396"/>
    </row>
    <row r="171" spans="4:14" s="52" customFormat="1" ht="15">
      <c r="D171" s="392"/>
      <c r="G171" s="393"/>
      <c r="H171" s="394"/>
      <c r="I171" s="394"/>
      <c r="J171" s="395"/>
      <c r="K171" s="394"/>
      <c r="L171" s="392"/>
      <c r="N171" s="396"/>
    </row>
    <row r="172" spans="4:14" s="52" customFormat="1" ht="15">
      <c r="D172" s="392"/>
      <c r="G172" s="393"/>
      <c r="H172" s="394"/>
      <c r="I172" s="394"/>
      <c r="J172" s="395"/>
      <c r="K172" s="394"/>
      <c r="L172" s="392"/>
      <c r="N172" s="396"/>
    </row>
    <row r="173" spans="4:14" s="52" customFormat="1" ht="15">
      <c r="D173" s="392"/>
      <c r="G173" s="393"/>
      <c r="H173" s="394"/>
      <c r="I173" s="394"/>
      <c r="J173" s="395"/>
      <c r="K173" s="394"/>
      <c r="L173" s="392"/>
      <c r="N173" s="396"/>
    </row>
    <row r="174" spans="4:14" s="52" customFormat="1" ht="15">
      <c r="D174" s="392"/>
      <c r="G174" s="393"/>
      <c r="H174" s="394"/>
      <c r="I174" s="394"/>
      <c r="J174" s="395"/>
      <c r="K174" s="394"/>
      <c r="L174" s="392"/>
      <c r="N174" s="396"/>
    </row>
    <row r="175" spans="4:14" s="52" customFormat="1" ht="15">
      <c r="D175" s="392"/>
      <c r="G175" s="393"/>
      <c r="H175" s="394"/>
      <c r="I175" s="394"/>
      <c r="J175" s="395"/>
      <c r="K175" s="394"/>
      <c r="L175" s="392"/>
      <c r="N175" s="396"/>
    </row>
    <row r="176" spans="4:14" s="52" customFormat="1" ht="15">
      <c r="D176" s="392"/>
      <c r="G176" s="393"/>
      <c r="H176" s="394"/>
      <c r="I176" s="394"/>
      <c r="J176" s="395"/>
      <c r="K176" s="394"/>
      <c r="L176" s="392"/>
      <c r="N176" s="396"/>
    </row>
    <row r="177" spans="4:14" s="52" customFormat="1" ht="15">
      <c r="D177" s="392"/>
      <c r="G177" s="393"/>
      <c r="H177" s="394"/>
      <c r="I177" s="394"/>
      <c r="J177" s="395"/>
      <c r="K177" s="394"/>
      <c r="L177" s="392"/>
      <c r="N177" s="396"/>
    </row>
    <row r="178" spans="4:14" s="52" customFormat="1" ht="15">
      <c r="D178" s="392"/>
      <c r="G178" s="393"/>
      <c r="H178" s="394"/>
      <c r="I178" s="394"/>
      <c r="J178" s="395"/>
      <c r="K178" s="394"/>
      <c r="L178" s="392"/>
      <c r="N178" s="396"/>
    </row>
    <row r="179" spans="4:14" s="52" customFormat="1" ht="15">
      <c r="D179" s="392"/>
      <c r="G179" s="393"/>
      <c r="H179" s="394"/>
      <c r="I179" s="394"/>
      <c r="J179" s="395"/>
      <c r="K179" s="394"/>
      <c r="L179" s="392"/>
      <c r="N179" s="396"/>
    </row>
    <row r="180" spans="4:14" s="52" customFormat="1" ht="15">
      <c r="D180" s="392"/>
      <c r="G180" s="393"/>
      <c r="H180" s="394"/>
      <c r="I180" s="394"/>
      <c r="J180" s="395"/>
      <c r="K180" s="394"/>
      <c r="L180" s="392"/>
      <c r="N180" s="396"/>
    </row>
    <row r="181" spans="4:14" s="52" customFormat="1" ht="15">
      <c r="D181" s="392"/>
      <c r="G181" s="393"/>
      <c r="H181" s="394"/>
      <c r="I181" s="394"/>
      <c r="J181" s="395"/>
      <c r="K181" s="394"/>
      <c r="L181" s="392"/>
      <c r="N181" s="396"/>
    </row>
    <row r="182" spans="4:14" s="52" customFormat="1" ht="15">
      <c r="D182" s="392"/>
      <c r="G182" s="393"/>
      <c r="H182" s="394"/>
      <c r="I182" s="394"/>
      <c r="J182" s="395"/>
      <c r="K182" s="394"/>
      <c r="L182" s="392"/>
      <c r="N182" s="396"/>
    </row>
    <row r="183" spans="4:14" s="52" customFormat="1" ht="15">
      <c r="D183" s="392"/>
      <c r="G183" s="393"/>
      <c r="H183" s="394"/>
      <c r="I183" s="394"/>
      <c r="J183" s="395"/>
      <c r="K183" s="394"/>
      <c r="L183" s="392"/>
      <c r="N183" s="396"/>
    </row>
    <row r="184" spans="4:14" s="52" customFormat="1" ht="15">
      <c r="D184" s="392"/>
      <c r="G184" s="393"/>
      <c r="H184" s="394"/>
      <c r="I184" s="394"/>
      <c r="J184" s="395"/>
      <c r="K184" s="394"/>
      <c r="L184" s="392"/>
      <c r="N184" s="396"/>
    </row>
    <row r="185" spans="4:14" s="52" customFormat="1" ht="15">
      <c r="D185" s="392"/>
      <c r="G185" s="393"/>
      <c r="H185" s="394"/>
      <c r="I185" s="394"/>
      <c r="J185" s="395"/>
      <c r="K185" s="394"/>
      <c r="L185" s="392"/>
      <c r="N185" s="396"/>
    </row>
    <row r="186" spans="4:14" s="52" customFormat="1" ht="15">
      <c r="D186" s="392"/>
      <c r="G186" s="393"/>
      <c r="H186" s="394"/>
      <c r="I186" s="394"/>
      <c r="J186" s="395"/>
      <c r="K186" s="394"/>
      <c r="L186" s="392"/>
      <c r="N186" s="396"/>
    </row>
    <row r="187" spans="4:14" s="52" customFormat="1" ht="15">
      <c r="D187" s="392"/>
      <c r="G187" s="393"/>
      <c r="H187" s="394"/>
      <c r="I187" s="394"/>
      <c r="J187" s="395"/>
      <c r="K187" s="394"/>
      <c r="L187" s="392"/>
      <c r="N187" s="396"/>
    </row>
    <row r="188" spans="4:14" s="52" customFormat="1" ht="15">
      <c r="D188" s="392"/>
      <c r="G188" s="393"/>
      <c r="H188" s="394"/>
      <c r="I188" s="394"/>
      <c r="J188" s="395"/>
      <c r="K188" s="394"/>
      <c r="L188" s="392"/>
      <c r="N188" s="396"/>
    </row>
    <row r="189" spans="4:14" s="52" customFormat="1" ht="15">
      <c r="D189" s="392"/>
      <c r="G189" s="393"/>
      <c r="H189" s="394"/>
      <c r="I189" s="394"/>
      <c r="J189" s="395"/>
      <c r="K189" s="394"/>
      <c r="L189" s="392"/>
      <c r="N189" s="396"/>
    </row>
    <row r="190" spans="4:14" s="52" customFormat="1" ht="15">
      <c r="D190" s="392"/>
      <c r="G190" s="393"/>
      <c r="H190" s="394"/>
      <c r="I190" s="394"/>
      <c r="J190" s="395"/>
      <c r="K190" s="394"/>
      <c r="L190" s="392"/>
      <c r="N190" s="396"/>
    </row>
    <row r="191" spans="4:14" s="52" customFormat="1" ht="15">
      <c r="D191" s="392"/>
      <c r="G191" s="393"/>
      <c r="H191" s="394"/>
      <c r="I191" s="394"/>
      <c r="J191" s="395"/>
      <c r="K191" s="394"/>
      <c r="L191" s="392"/>
      <c r="N191" s="396"/>
    </row>
    <row r="192" spans="4:14" s="52" customFormat="1" ht="15">
      <c r="D192" s="392"/>
      <c r="G192" s="393"/>
      <c r="H192" s="394"/>
      <c r="I192" s="394"/>
      <c r="J192" s="395"/>
      <c r="K192" s="394"/>
      <c r="L192" s="392"/>
      <c r="N192" s="396"/>
    </row>
    <row r="193" spans="4:14" s="52" customFormat="1" ht="15">
      <c r="D193" s="392"/>
      <c r="G193" s="393"/>
      <c r="H193" s="394"/>
      <c r="I193" s="394"/>
      <c r="J193" s="395"/>
      <c r="K193" s="394"/>
      <c r="L193" s="392"/>
      <c r="N193" s="396"/>
    </row>
    <row r="194" spans="4:14" s="52" customFormat="1" ht="15">
      <c r="D194" s="392"/>
      <c r="G194" s="393"/>
      <c r="H194" s="394"/>
      <c r="I194" s="394"/>
      <c r="J194" s="395"/>
      <c r="K194" s="394"/>
      <c r="L194" s="392"/>
      <c r="N194" s="396"/>
    </row>
    <row r="195" spans="4:14" s="52" customFormat="1" ht="15">
      <c r="D195" s="392"/>
      <c r="G195" s="393"/>
      <c r="H195" s="394"/>
      <c r="I195" s="394"/>
      <c r="J195" s="395"/>
      <c r="K195" s="394"/>
      <c r="L195" s="392"/>
      <c r="N195" s="396"/>
    </row>
    <row r="196" spans="4:14" s="52" customFormat="1" ht="15">
      <c r="D196" s="392"/>
      <c r="G196" s="393"/>
      <c r="H196" s="394"/>
      <c r="I196" s="394"/>
      <c r="J196" s="395"/>
      <c r="K196" s="394"/>
      <c r="L196" s="392"/>
      <c r="N196" s="396"/>
    </row>
    <row r="197" spans="4:14" s="52" customFormat="1" ht="15">
      <c r="D197" s="392"/>
      <c r="G197" s="393"/>
      <c r="H197" s="394"/>
      <c r="I197" s="394"/>
      <c r="J197" s="395"/>
      <c r="K197" s="394"/>
      <c r="L197" s="392"/>
      <c r="N197" s="396"/>
    </row>
    <row r="198" spans="4:14" s="52" customFormat="1" ht="15">
      <c r="D198" s="392"/>
      <c r="G198" s="393"/>
      <c r="H198" s="394"/>
      <c r="I198" s="394"/>
      <c r="J198" s="395"/>
      <c r="K198" s="394"/>
      <c r="L198" s="392"/>
      <c r="N198" s="396"/>
    </row>
    <row r="199" spans="4:14" s="52" customFormat="1" ht="15">
      <c r="D199" s="392"/>
      <c r="G199" s="393"/>
      <c r="H199" s="394"/>
      <c r="I199" s="394"/>
      <c r="J199" s="395"/>
      <c r="K199" s="394"/>
      <c r="L199" s="392"/>
      <c r="N199" s="396"/>
    </row>
    <row r="200" spans="4:14" s="52" customFormat="1" ht="15">
      <c r="D200" s="392"/>
      <c r="G200" s="393"/>
      <c r="H200" s="394"/>
      <c r="I200" s="394"/>
      <c r="J200" s="395"/>
      <c r="K200" s="394"/>
      <c r="L200" s="392"/>
      <c r="N200" s="396"/>
    </row>
    <row r="201" spans="4:14" s="52" customFormat="1" ht="15">
      <c r="D201" s="392"/>
      <c r="G201" s="393"/>
      <c r="H201" s="394"/>
      <c r="I201" s="394"/>
      <c r="J201" s="395"/>
      <c r="K201" s="394"/>
      <c r="L201" s="392"/>
      <c r="N201" s="396"/>
    </row>
    <row r="202" spans="4:14" s="52" customFormat="1" ht="15">
      <c r="D202" s="392"/>
      <c r="G202" s="393"/>
      <c r="H202" s="394"/>
      <c r="I202" s="394"/>
      <c r="J202" s="395"/>
      <c r="K202" s="394"/>
      <c r="L202" s="392"/>
      <c r="N202" s="396"/>
    </row>
    <row r="203" spans="4:14" s="52" customFormat="1" ht="15">
      <c r="D203" s="392"/>
      <c r="G203" s="393"/>
      <c r="H203" s="394"/>
      <c r="I203" s="394"/>
      <c r="J203" s="395"/>
      <c r="K203" s="394"/>
      <c r="L203" s="392"/>
      <c r="N203" s="396"/>
    </row>
    <row r="204" spans="4:14" s="52" customFormat="1" ht="15">
      <c r="D204" s="392"/>
      <c r="G204" s="393"/>
      <c r="H204" s="394"/>
      <c r="I204" s="394"/>
      <c r="J204" s="395"/>
      <c r="K204" s="394"/>
      <c r="L204" s="392"/>
      <c r="N204" s="396"/>
    </row>
    <row r="205" spans="4:14" s="52" customFormat="1" ht="15">
      <c r="D205" s="392"/>
      <c r="G205" s="393"/>
      <c r="H205" s="394"/>
      <c r="I205" s="394"/>
      <c r="J205" s="395"/>
      <c r="K205" s="394"/>
      <c r="L205" s="392"/>
      <c r="N205" s="396"/>
    </row>
    <row r="206" spans="4:14" s="52" customFormat="1" ht="15">
      <c r="D206" s="392"/>
      <c r="G206" s="393"/>
      <c r="H206" s="394"/>
      <c r="I206" s="394"/>
      <c r="J206" s="395"/>
      <c r="K206" s="394"/>
      <c r="L206" s="392"/>
      <c r="N206" s="396"/>
    </row>
    <row r="207" spans="4:14" s="52" customFormat="1" ht="15">
      <c r="D207" s="392"/>
      <c r="G207" s="393"/>
      <c r="H207" s="394"/>
      <c r="I207" s="394"/>
      <c r="J207" s="395"/>
      <c r="K207" s="394"/>
      <c r="L207" s="392"/>
      <c r="N207" s="396"/>
    </row>
    <row r="208" spans="4:14" s="52" customFormat="1" ht="15">
      <c r="D208" s="392"/>
      <c r="G208" s="393"/>
      <c r="H208" s="394"/>
      <c r="I208" s="394"/>
      <c r="J208" s="395"/>
      <c r="K208" s="394"/>
      <c r="L208" s="392"/>
      <c r="N208" s="396"/>
    </row>
    <row r="209" spans="4:14" s="52" customFormat="1" ht="15">
      <c r="D209" s="392"/>
      <c r="G209" s="393"/>
      <c r="H209" s="394"/>
      <c r="I209" s="394"/>
      <c r="J209" s="395"/>
      <c r="K209" s="394"/>
      <c r="L209" s="392"/>
      <c r="N209" s="396"/>
    </row>
    <row r="210" spans="4:14" s="52" customFormat="1" ht="15">
      <c r="D210" s="392"/>
      <c r="G210" s="393"/>
      <c r="H210" s="394"/>
      <c r="I210" s="394"/>
      <c r="J210" s="395"/>
      <c r="K210" s="394"/>
      <c r="L210" s="392"/>
      <c r="N210" s="396"/>
    </row>
    <row r="211" spans="4:14" s="52" customFormat="1" ht="15">
      <c r="D211" s="392"/>
      <c r="G211" s="393"/>
      <c r="H211" s="394"/>
      <c r="I211" s="394"/>
      <c r="J211" s="395"/>
      <c r="K211" s="394"/>
      <c r="L211" s="392"/>
      <c r="N211" s="396"/>
    </row>
    <row r="212" spans="4:14" s="52" customFormat="1" ht="15">
      <c r="D212" s="392"/>
      <c r="G212" s="393"/>
      <c r="H212" s="394"/>
      <c r="I212" s="394"/>
      <c r="J212" s="395"/>
      <c r="K212" s="394"/>
      <c r="L212" s="392"/>
      <c r="N212" s="396"/>
    </row>
    <row r="213" spans="4:14" s="52" customFormat="1" ht="15">
      <c r="D213" s="392"/>
      <c r="G213" s="393"/>
      <c r="H213" s="394"/>
      <c r="I213" s="394"/>
      <c r="J213" s="395"/>
      <c r="K213" s="394"/>
      <c r="L213" s="392"/>
      <c r="N213" s="396"/>
    </row>
    <row r="214" spans="4:14" s="52" customFormat="1" ht="15">
      <c r="D214" s="392"/>
      <c r="G214" s="393"/>
      <c r="H214" s="394"/>
      <c r="I214" s="394"/>
      <c r="J214" s="395"/>
      <c r="K214" s="394"/>
      <c r="L214" s="392"/>
      <c r="N214" s="396"/>
    </row>
    <row r="215" spans="4:14" s="52" customFormat="1" ht="15">
      <c r="D215" s="392"/>
      <c r="G215" s="393"/>
      <c r="H215" s="394"/>
      <c r="I215" s="394"/>
      <c r="J215" s="395"/>
      <c r="K215" s="394"/>
      <c r="L215" s="392"/>
      <c r="N215" s="396"/>
    </row>
    <row r="216" spans="4:14" s="52" customFormat="1" ht="15">
      <c r="D216" s="392"/>
      <c r="G216" s="393"/>
      <c r="H216" s="394"/>
      <c r="I216" s="394"/>
      <c r="J216" s="395"/>
      <c r="K216" s="394"/>
      <c r="L216" s="392"/>
      <c r="N216" s="396"/>
    </row>
    <row r="217" spans="4:14" s="52" customFormat="1" ht="15">
      <c r="D217" s="392"/>
      <c r="G217" s="393"/>
      <c r="H217" s="394"/>
      <c r="I217" s="394"/>
      <c r="J217" s="395"/>
      <c r="K217" s="394"/>
      <c r="L217" s="392"/>
      <c r="N217" s="396"/>
    </row>
    <row r="218" spans="4:14" s="52" customFormat="1" ht="15">
      <c r="D218" s="392"/>
      <c r="G218" s="393"/>
      <c r="H218" s="394"/>
      <c r="I218" s="394"/>
      <c r="J218" s="395"/>
      <c r="K218" s="394"/>
      <c r="L218" s="392"/>
      <c r="N218" s="396"/>
    </row>
    <row r="219" spans="4:14" s="52" customFormat="1" ht="15">
      <c r="D219" s="392"/>
      <c r="G219" s="393"/>
      <c r="H219" s="394"/>
      <c r="I219" s="394"/>
      <c r="J219" s="395"/>
      <c r="K219" s="394"/>
      <c r="L219" s="392"/>
      <c r="N219" s="396"/>
    </row>
    <row r="220" spans="4:14" s="52" customFormat="1" ht="15">
      <c r="D220" s="392"/>
      <c r="G220" s="393"/>
      <c r="H220" s="394"/>
      <c r="I220" s="394"/>
      <c r="J220" s="395"/>
      <c r="K220" s="394"/>
      <c r="L220" s="392"/>
      <c r="N220" s="396"/>
    </row>
    <row r="221" spans="4:14" s="52" customFormat="1" ht="15">
      <c r="D221" s="392"/>
      <c r="G221" s="393"/>
      <c r="H221" s="394"/>
      <c r="I221" s="394"/>
      <c r="J221" s="395"/>
      <c r="K221" s="394"/>
      <c r="L221" s="392"/>
      <c r="N221" s="396"/>
    </row>
    <row r="222" spans="4:14" s="52" customFormat="1" ht="15">
      <c r="D222" s="392"/>
      <c r="G222" s="393"/>
      <c r="H222" s="394"/>
      <c r="I222" s="394"/>
      <c r="J222" s="395"/>
      <c r="K222" s="394"/>
      <c r="L222" s="392"/>
      <c r="N222" s="396"/>
    </row>
    <row r="223" spans="4:14" s="52" customFormat="1" ht="15">
      <c r="D223" s="392"/>
      <c r="G223" s="393"/>
      <c r="H223" s="394"/>
      <c r="I223" s="394"/>
      <c r="J223" s="395"/>
      <c r="K223" s="394"/>
      <c r="L223" s="392"/>
      <c r="N223" s="396"/>
    </row>
    <row r="224" spans="4:14" s="52" customFormat="1" ht="15">
      <c r="D224" s="392"/>
      <c r="G224" s="393"/>
      <c r="H224" s="394"/>
      <c r="I224" s="394"/>
      <c r="J224" s="395"/>
      <c r="K224" s="394"/>
      <c r="L224" s="392"/>
      <c r="N224" s="396"/>
    </row>
    <row r="225" spans="4:14" s="52" customFormat="1" ht="15">
      <c r="D225" s="392"/>
      <c r="G225" s="393"/>
      <c r="H225" s="394"/>
      <c r="I225" s="394"/>
      <c r="J225" s="395"/>
      <c r="K225" s="394"/>
      <c r="L225" s="392"/>
      <c r="N225" s="396"/>
    </row>
    <row r="226" spans="4:14" s="52" customFormat="1" ht="15">
      <c r="D226" s="392"/>
      <c r="G226" s="393"/>
      <c r="H226" s="394"/>
      <c r="I226" s="394"/>
      <c r="J226" s="395"/>
      <c r="K226" s="394"/>
      <c r="L226" s="392"/>
      <c r="N226" s="396"/>
    </row>
    <row r="227" spans="4:14" s="52" customFormat="1" ht="15">
      <c r="D227" s="392"/>
      <c r="G227" s="393"/>
      <c r="H227" s="394"/>
      <c r="I227" s="394"/>
      <c r="J227" s="395"/>
      <c r="K227" s="394"/>
      <c r="L227" s="392"/>
      <c r="N227" s="396"/>
    </row>
    <row r="228" spans="4:14" s="52" customFormat="1" ht="15">
      <c r="D228" s="392"/>
      <c r="G228" s="393"/>
      <c r="H228" s="394"/>
      <c r="I228" s="394"/>
      <c r="J228" s="395"/>
      <c r="K228" s="394"/>
      <c r="L228" s="392"/>
      <c r="N228" s="396"/>
    </row>
    <row r="229" spans="4:14" s="52" customFormat="1" ht="15">
      <c r="D229" s="392"/>
      <c r="G229" s="393"/>
      <c r="H229" s="394"/>
      <c r="I229" s="394"/>
      <c r="J229" s="395"/>
      <c r="K229" s="394"/>
      <c r="L229" s="392"/>
      <c r="N229" s="396"/>
    </row>
    <row r="230" spans="4:14" s="52" customFormat="1" ht="15">
      <c r="D230" s="392"/>
      <c r="G230" s="393"/>
      <c r="H230" s="394"/>
      <c r="I230" s="394"/>
      <c r="J230" s="395"/>
      <c r="K230" s="394"/>
      <c r="L230" s="392"/>
      <c r="N230" s="396"/>
    </row>
    <row r="231" spans="4:14" s="52" customFormat="1" ht="15">
      <c r="D231" s="392"/>
      <c r="G231" s="393"/>
      <c r="H231" s="394"/>
      <c r="I231" s="394"/>
      <c r="J231" s="395"/>
      <c r="K231" s="394"/>
      <c r="L231" s="392"/>
      <c r="N231" s="396"/>
    </row>
    <row r="232" spans="4:14" s="52" customFormat="1" ht="15">
      <c r="D232" s="392"/>
      <c r="G232" s="393"/>
      <c r="H232" s="394"/>
      <c r="I232" s="394"/>
      <c r="J232" s="395"/>
      <c r="K232" s="394"/>
      <c r="L232" s="392"/>
      <c r="N232" s="396"/>
    </row>
    <row r="233" spans="4:14" s="52" customFormat="1" ht="15">
      <c r="D233" s="392"/>
      <c r="G233" s="393"/>
      <c r="H233" s="394"/>
      <c r="I233" s="394"/>
      <c r="J233" s="395"/>
      <c r="K233" s="394"/>
      <c r="L233" s="392"/>
      <c r="N233" s="396"/>
    </row>
    <row r="234" spans="4:14" s="52" customFormat="1" ht="15">
      <c r="D234" s="392"/>
      <c r="G234" s="393"/>
      <c r="H234" s="394"/>
      <c r="I234" s="394"/>
      <c r="J234" s="395"/>
      <c r="K234" s="394"/>
      <c r="L234" s="392"/>
      <c r="N234" s="396"/>
    </row>
    <row r="235" spans="4:14" s="52" customFormat="1" ht="15">
      <c r="D235" s="392"/>
      <c r="G235" s="393"/>
      <c r="H235" s="394"/>
      <c r="I235" s="394"/>
      <c r="J235" s="395"/>
      <c r="K235" s="394"/>
      <c r="L235" s="392"/>
      <c r="N235" s="396"/>
    </row>
    <row r="236" spans="4:14" s="52" customFormat="1" ht="15">
      <c r="D236" s="392"/>
      <c r="G236" s="393"/>
      <c r="H236" s="394"/>
      <c r="I236" s="394"/>
      <c r="J236" s="395"/>
      <c r="K236" s="394"/>
      <c r="L236" s="392"/>
      <c r="N236" s="396"/>
    </row>
    <row r="237" spans="4:14" s="52" customFormat="1" ht="15">
      <c r="D237" s="392"/>
      <c r="G237" s="393"/>
      <c r="H237" s="394"/>
      <c r="I237" s="394"/>
      <c r="J237" s="395"/>
      <c r="K237" s="394"/>
      <c r="L237" s="392"/>
      <c r="N237" s="396"/>
    </row>
    <row r="238" spans="4:14" s="52" customFormat="1" ht="15">
      <c r="D238" s="392"/>
      <c r="G238" s="393"/>
      <c r="H238" s="394"/>
      <c r="I238" s="394"/>
      <c r="J238" s="395"/>
      <c r="K238" s="394"/>
      <c r="L238" s="392"/>
      <c r="N238" s="396"/>
    </row>
    <row r="239" spans="4:14" s="52" customFormat="1" ht="15">
      <c r="D239" s="392"/>
      <c r="G239" s="393"/>
      <c r="H239" s="394"/>
      <c r="I239" s="394"/>
      <c r="J239" s="395"/>
      <c r="K239" s="394"/>
      <c r="L239" s="392"/>
      <c r="N239" s="396"/>
    </row>
    <row r="240" spans="4:14" s="52" customFormat="1" ht="15">
      <c r="D240" s="392"/>
      <c r="G240" s="393"/>
      <c r="H240" s="394"/>
      <c r="I240" s="394"/>
      <c r="J240" s="395"/>
      <c r="K240" s="394"/>
      <c r="L240" s="392"/>
      <c r="N240" s="396"/>
    </row>
    <row r="241" spans="4:14" s="52" customFormat="1" ht="15">
      <c r="D241" s="392"/>
      <c r="G241" s="393"/>
      <c r="H241" s="394"/>
      <c r="I241" s="394"/>
      <c r="J241" s="395"/>
      <c r="K241" s="394"/>
      <c r="L241" s="392"/>
      <c r="N241" s="396"/>
    </row>
    <row r="242" spans="4:14" s="52" customFormat="1" ht="15">
      <c r="D242" s="392"/>
      <c r="G242" s="393"/>
      <c r="H242" s="394"/>
      <c r="I242" s="394"/>
      <c r="J242" s="395"/>
      <c r="K242" s="394"/>
      <c r="L242" s="392"/>
      <c r="N242" s="396"/>
    </row>
    <row r="243" spans="4:14" s="52" customFormat="1" ht="15">
      <c r="D243" s="392"/>
      <c r="G243" s="393"/>
      <c r="H243" s="394"/>
      <c r="I243" s="394"/>
      <c r="J243" s="395"/>
      <c r="K243" s="394"/>
      <c r="L243" s="392"/>
      <c r="N243" s="396"/>
    </row>
    <row r="244" spans="4:14" s="52" customFormat="1" ht="15">
      <c r="D244" s="392"/>
      <c r="G244" s="393"/>
      <c r="H244" s="394"/>
      <c r="I244" s="394"/>
      <c r="J244" s="395"/>
      <c r="K244" s="394"/>
      <c r="L244" s="392"/>
      <c r="N244" s="396"/>
    </row>
    <row r="245" spans="4:14" s="52" customFormat="1" ht="15">
      <c r="D245" s="392"/>
      <c r="G245" s="393"/>
      <c r="H245" s="394"/>
      <c r="I245" s="394"/>
      <c r="J245" s="395"/>
      <c r="K245" s="394"/>
      <c r="L245" s="392"/>
      <c r="N245" s="396"/>
    </row>
    <row r="246" spans="4:14" s="52" customFormat="1" ht="15">
      <c r="D246" s="392"/>
      <c r="G246" s="393"/>
      <c r="H246" s="394"/>
      <c r="I246" s="394"/>
      <c r="J246" s="395"/>
      <c r="K246" s="394"/>
      <c r="L246" s="392"/>
      <c r="N246" s="396"/>
    </row>
    <row r="247" spans="4:14" s="52" customFormat="1" ht="15">
      <c r="D247" s="392"/>
      <c r="G247" s="393"/>
      <c r="H247" s="394"/>
      <c r="I247" s="394"/>
      <c r="J247" s="395"/>
      <c r="K247" s="394"/>
      <c r="L247" s="392"/>
      <c r="N247" s="396"/>
    </row>
    <row r="248" spans="4:14" s="52" customFormat="1" ht="15">
      <c r="D248" s="392"/>
      <c r="G248" s="393"/>
      <c r="H248" s="394"/>
      <c r="I248" s="394"/>
      <c r="J248" s="395"/>
      <c r="K248" s="394"/>
      <c r="L248" s="392"/>
      <c r="N248" s="396"/>
    </row>
    <row r="249" spans="4:14" s="52" customFormat="1" ht="15">
      <c r="D249" s="392"/>
      <c r="G249" s="393"/>
      <c r="H249" s="394"/>
      <c r="I249" s="394"/>
      <c r="J249" s="395"/>
      <c r="K249" s="394"/>
      <c r="L249" s="392"/>
      <c r="N249" s="396"/>
    </row>
    <row r="250" spans="4:14" s="52" customFormat="1" ht="15">
      <c r="D250" s="392"/>
      <c r="G250" s="393"/>
      <c r="H250" s="394"/>
      <c r="I250" s="394"/>
      <c r="J250" s="395"/>
      <c r="K250" s="394"/>
      <c r="L250" s="392"/>
      <c r="N250" s="396"/>
    </row>
    <row r="251" spans="4:14" s="52" customFormat="1" ht="15">
      <c r="D251" s="392"/>
      <c r="G251" s="393"/>
      <c r="H251" s="394"/>
      <c r="I251" s="394"/>
      <c r="J251" s="395"/>
      <c r="K251" s="394"/>
      <c r="L251" s="392"/>
      <c r="N251" s="396"/>
    </row>
    <row r="252" spans="4:14" s="52" customFormat="1" ht="15">
      <c r="D252" s="392"/>
      <c r="G252" s="393"/>
      <c r="H252" s="394"/>
      <c r="I252" s="394"/>
      <c r="J252" s="395"/>
      <c r="K252" s="394"/>
      <c r="L252" s="392"/>
      <c r="N252" s="396"/>
    </row>
    <row r="253" spans="4:14" s="52" customFormat="1" ht="15">
      <c r="D253" s="392"/>
      <c r="G253" s="393"/>
      <c r="H253" s="394"/>
      <c r="I253" s="394"/>
      <c r="J253" s="395"/>
      <c r="K253" s="394"/>
      <c r="L253" s="392"/>
      <c r="N253" s="396"/>
    </row>
    <row r="254" spans="4:14" s="52" customFormat="1" ht="15">
      <c r="D254" s="392"/>
      <c r="G254" s="393"/>
      <c r="H254" s="394"/>
      <c r="I254" s="394"/>
      <c r="J254" s="395"/>
      <c r="K254" s="394"/>
      <c r="L254" s="392"/>
      <c r="N254" s="396"/>
    </row>
    <row r="255" spans="4:14" s="52" customFormat="1" ht="15">
      <c r="D255" s="392"/>
      <c r="G255" s="393"/>
      <c r="H255" s="394"/>
      <c r="I255" s="394"/>
      <c r="J255" s="395"/>
      <c r="K255" s="394"/>
      <c r="L255" s="392"/>
      <c r="N255" s="396"/>
    </row>
    <row r="256" spans="4:14" s="52" customFormat="1" ht="15">
      <c r="D256" s="392"/>
      <c r="G256" s="393"/>
      <c r="H256" s="394"/>
      <c r="I256" s="394"/>
      <c r="J256" s="395"/>
      <c r="K256" s="394"/>
      <c r="L256" s="392"/>
      <c r="N256" s="396"/>
    </row>
    <row r="257" spans="4:14" s="52" customFormat="1" ht="15">
      <c r="D257" s="392"/>
      <c r="G257" s="393"/>
      <c r="H257" s="394"/>
      <c r="I257" s="394"/>
      <c r="J257" s="395"/>
      <c r="K257" s="394"/>
      <c r="L257" s="392"/>
      <c r="N257" s="396"/>
    </row>
    <row r="258" spans="4:14" s="52" customFormat="1" ht="15">
      <c r="D258" s="392"/>
      <c r="G258" s="393"/>
      <c r="H258" s="394"/>
      <c r="I258" s="394"/>
      <c r="J258" s="395"/>
      <c r="K258" s="394"/>
      <c r="L258" s="392"/>
      <c r="N258" s="396"/>
    </row>
    <row r="259" spans="4:14" s="52" customFormat="1" ht="15">
      <c r="D259" s="392"/>
      <c r="G259" s="393"/>
      <c r="H259" s="394"/>
      <c r="I259" s="394"/>
      <c r="J259" s="395"/>
      <c r="K259" s="394"/>
      <c r="L259" s="392"/>
      <c r="N259" s="396"/>
    </row>
    <row r="260" spans="4:14" s="52" customFormat="1" ht="15">
      <c r="D260" s="392"/>
      <c r="G260" s="393"/>
      <c r="H260" s="394"/>
      <c r="I260" s="394"/>
      <c r="J260" s="395"/>
      <c r="K260" s="394"/>
      <c r="L260" s="392"/>
      <c r="N260" s="396"/>
    </row>
    <row r="261" spans="4:14" s="52" customFormat="1" ht="15">
      <c r="D261" s="392"/>
      <c r="G261" s="393"/>
      <c r="H261" s="394"/>
      <c r="I261" s="394"/>
      <c r="J261" s="395"/>
      <c r="K261" s="394"/>
      <c r="L261" s="392"/>
      <c r="N261" s="396"/>
    </row>
    <row r="262" spans="4:14" s="52" customFormat="1" ht="15">
      <c r="D262" s="392"/>
      <c r="G262" s="393"/>
      <c r="H262" s="394"/>
      <c r="I262" s="394"/>
      <c r="J262" s="395"/>
      <c r="K262" s="394"/>
      <c r="L262" s="392"/>
      <c r="N262" s="396"/>
    </row>
    <row r="263" spans="4:14" s="52" customFormat="1" ht="15">
      <c r="D263" s="392"/>
      <c r="G263" s="393"/>
      <c r="H263" s="394"/>
      <c r="I263" s="394"/>
      <c r="J263" s="395"/>
      <c r="K263" s="394"/>
      <c r="L263" s="392"/>
      <c r="N263" s="396"/>
    </row>
    <row r="264" spans="4:14" s="52" customFormat="1" ht="15">
      <c r="D264" s="392"/>
      <c r="G264" s="393"/>
      <c r="H264" s="394"/>
      <c r="I264" s="394"/>
      <c r="J264" s="395"/>
      <c r="K264" s="394"/>
      <c r="L264" s="392"/>
      <c r="N264" s="396"/>
    </row>
    <row r="265" spans="4:14" s="52" customFormat="1" ht="15">
      <c r="D265" s="392"/>
      <c r="G265" s="393"/>
      <c r="H265" s="394"/>
      <c r="I265" s="394"/>
      <c r="J265" s="395"/>
      <c r="K265" s="394"/>
      <c r="L265" s="392"/>
      <c r="N265" s="396"/>
    </row>
    <row r="266" spans="4:14" s="52" customFormat="1" ht="15">
      <c r="D266" s="392"/>
      <c r="G266" s="393"/>
      <c r="H266" s="394"/>
      <c r="I266" s="394"/>
      <c r="J266" s="395"/>
      <c r="K266" s="394"/>
      <c r="L266" s="392"/>
      <c r="N266" s="396"/>
    </row>
    <row r="267" spans="4:14" s="52" customFormat="1" ht="15">
      <c r="D267" s="392"/>
      <c r="G267" s="393"/>
      <c r="H267" s="394"/>
      <c r="I267" s="394"/>
      <c r="J267" s="395"/>
      <c r="K267" s="394"/>
      <c r="L267" s="392"/>
      <c r="N267" s="396"/>
    </row>
    <row r="268" spans="4:14" s="52" customFormat="1" ht="15">
      <c r="D268" s="392"/>
      <c r="G268" s="393"/>
      <c r="H268" s="394"/>
      <c r="I268" s="394"/>
      <c r="J268" s="395"/>
      <c r="K268" s="394"/>
      <c r="L268" s="392"/>
      <c r="N268" s="396"/>
    </row>
    <row r="269" spans="4:14" s="52" customFormat="1" ht="15">
      <c r="D269" s="392"/>
      <c r="G269" s="393"/>
      <c r="H269" s="394"/>
      <c r="I269" s="394"/>
      <c r="J269" s="395"/>
      <c r="K269" s="394"/>
      <c r="L269" s="392"/>
      <c r="N269" s="396"/>
    </row>
    <row r="270" spans="4:14" s="52" customFormat="1" ht="15">
      <c r="D270" s="392"/>
      <c r="G270" s="393"/>
      <c r="H270" s="394"/>
      <c r="I270" s="394"/>
      <c r="J270" s="395"/>
      <c r="K270" s="394"/>
      <c r="L270" s="392"/>
      <c r="N270" s="396"/>
    </row>
    <row r="271" spans="4:14" s="52" customFormat="1" ht="15">
      <c r="D271" s="392"/>
      <c r="G271" s="393"/>
      <c r="H271" s="394"/>
      <c r="I271" s="394"/>
      <c r="J271" s="395"/>
      <c r="K271" s="394"/>
      <c r="L271" s="392"/>
      <c r="N271" s="396"/>
    </row>
    <row r="272" spans="4:14" s="52" customFormat="1" ht="15">
      <c r="D272" s="392"/>
      <c r="G272" s="393"/>
      <c r="H272" s="394"/>
      <c r="I272" s="394"/>
      <c r="J272" s="395"/>
      <c r="K272" s="394"/>
      <c r="L272" s="392"/>
      <c r="N272" s="396"/>
    </row>
    <row r="273" spans="4:14" s="52" customFormat="1" ht="15">
      <c r="D273" s="392"/>
      <c r="G273" s="393"/>
      <c r="H273" s="394"/>
      <c r="I273" s="394"/>
      <c r="J273" s="395"/>
      <c r="K273" s="394"/>
      <c r="L273" s="392"/>
      <c r="N273" s="396"/>
    </row>
    <row r="274" spans="4:14" s="52" customFormat="1" ht="15">
      <c r="D274" s="392"/>
      <c r="G274" s="393"/>
      <c r="H274" s="394"/>
      <c r="I274" s="394"/>
      <c r="J274" s="395"/>
      <c r="K274" s="394"/>
      <c r="L274" s="392"/>
      <c r="N274" s="396"/>
    </row>
    <row r="275" spans="4:14" s="52" customFormat="1" ht="15">
      <c r="D275" s="392"/>
      <c r="G275" s="393"/>
      <c r="H275" s="394"/>
      <c r="I275" s="394"/>
      <c r="J275" s="395"/>
      <c r="K275" s="394"/>
      <c r="L275" s="392"/>
      <c r="N275" s="396"/>
    </row>
    <row r="276" spans="4:14" s="52" customFormat="1" ht="15">
      <c r="D276" s="392"/>
      <c r="G276" s="393"/>
      <c r="H276" s="394"/>
      <c r="I276" s="394"/>
      <c r="J276" s="395"/>
      <c r="K276" s="394"/>
      <c r="L276" s="392"/>
      <c r="N276" s="396"/>
    </row>
    <row r="277" spans="4:14" s="52" customFormat="1" ht="15">
      <c r="D277" s="392"/>
      <c r="G277" s="393"/>
      <c r="H277" s="394"/>
      <c r="I277" s="394"/>
      <c r="J277" s="395"/>
      <c r="K277" s="394"/>
      <c r="L277" s="392"/>
      <c r="N277" s="396"/>
    </row>
    <row r="278" spans="4:14" s="52" customFormat="1" ht="15">
      <c r="D278" s="392"/>
      <c r="G278" s="393"/>
      <c r="H278" s="394"/>
      <c r="I278" s="394"/>
      <c r="J278" s="395"/>
      <c r="K278" s="394"/>
      <c r="L278" s="392"/>
      <c r="N278" s="396"/>
    </row>
    <row r="279" spans="4:14" s="52" customFormat="1" ht="15">
      <c r="D279" s="392"/>
      <c r="G279" s="393"/>
      <c r="H279" s="394"/>
      <c r="I279" s="394"/>
      <c r="J279" s="395"/>
      <c r="K279" s="394"/>
      <c r="L279" s="392"/>
      <c r="N279" s="396"/>
    </row>
    <row r="280" spans="4:14" s="52" customFormat="1" ht="15">
      <c r="D280" s="392"/>
      <c r="G280" s="393"/>
      <c r="H280" s="394"/>
      <c r="I280" s="394"/>
      <c r="J280" s="395"/>
      <c r="K280" s="394"/>
      <c r="L280" s="392"/>
      <c r="N280" s="396"/>
    </row>
    <row r="281" spans="4:14" s="52" customFormat="1" ht="15">
      <c r="D281" s="392"/>
      <c r="G281" s="393"/>
      <c r="H281" s="394"/>
      <c r="I281" s="394"/>
      <c r="J281" s="395"/>
      <c r="K281" s="394"/>
      <c r="L281" s="392"/>
      <c r="N281" s="396"/>
    </row>
    <row r="282" spans="4:14" s="52" customFormat="1" ht="15">
      <c r="D282" s="392"/>
      <c r="G282" s="393"/>
      <c r="H282" s="394"/>
      <c r="I282" s="394"/>
      <c r="J282" s="395"/>
      <c r="K282" s="394"/>
      <c r="L282" s="392"/>
      <c r="N282" s="396"/>
    </row>
    <row r="283" spans="4:14" s="52" customFormat="1" ht="15">
      <c r="D283" s="392"/>
      <c r="G283" s="393"/>
      <c r="H283" s="394"/>
      <c r="I283" s="394"/>
      <c r="J283" s="395"/>
      <c r="K283" s="394"/>
      <c r="L283" s="392"/>
      <c r="N283" s="396"/>
    </row>
    <row r="284" spans="4:14" s="52" customFormat="1" ht="15">
      <c r="D284" s="392"/>
      <c r="G284" s="393"/>
      <c r="H284" s="394"/>
      <c r="I284" s="394"/>
      <c r="J284" s="395"/>
      <c r="K284" s="394"/>
      <c r="L284" s="392"/>
      <c r="N284" s="396"/>
    </row>
    <row r="285" spans="4:14" s="52" customFormat="1" ht="15">
      <c r="D285" s="392"/>
      <c r="G285" s="393"/>
      <c r="H285" s="394"/>
      <c r="I285" s="394"/>
      <c r="J285" s="395"/>
      <c r="K285" s="394"/>
      <c r="L285" s="392"/>
      <c r="N285" s="396"/>
    </row>
    <row r="286" spans="4:14" s="52" customFormat="1" ht="15">
      <c r="D286" s="392"/>
      <c r="G286" s="393"/>
      <c r="H286" s="394"/>
      <c r="I286" s="394"/>
      <c r="J286" s="395"/>
      <c r="K286" s="394"/>
      <c r="L286" s="392"/>
      <c r="N286" s="396"/>
    </row>
    <row r="287" spans="4:14" s="52" customFormat="1" ht="15">
      <c r="D287" s="392"/>
      <c r="G287" s="393"/>
      <c r="H287" s="394"/>
      <c r="I287" s="394"/>
      <c r="J287" s="395"/>
      <c r="K287" s="394"/>
      <c r="L287" s="392"/>
      <c r="N287" s="396"/>
    </row>
    <row r="288" spans="4:14" s="52" customFormat="1" ht="15">
      <c r="D288" s="392"/>
      <c r="G288" s="393"/>
      <c r="H288" s="394"/>
      <c r="I288" s="394"/>
      <c r="J288" s="395"/>
      <c r="K288" s="394"/>
      <c r="L288" s="392"/>
      <c r="N288" s="396"/>
    </row>
    <row r="289" spans="4:14" s="52" customFormat="1" ht="15">
      <c r="D289" s="392"/>
      <c r="G289" s="393"/>
      <c r="H289" s="394"/>
      <c r="I289" s="394"/>
      <c r="J289" s="395"/>
      <c r="K289" s="394"/>
      <c r="L289" s="392"/>
      <c r="N289" s="396"/>
    </row>
    <row r="290" spans="4:14" s="52" customFormat="1" ht="15">
      <c r="D290" s="392"/>
      <c r="G290" s="393"/>
      <c r="H290" s="394"/>
      <c r="I290" s="394"/>
      <c r="J290" s="395"/>
      <c r="K290" s="394"/>
      <c r="L290" s="392"/>
      <c r="N290" s="396"/>
    </row>
    <row r="291" spans="4:14" s="52" customFormat="1" ht="15">
      <c r="D291" s="392"/>
      <c r="G291" s="393"/>
      <c r="H291" s="394"/>
      <c r="I291" s="394"/>
      <c r="J291" s="395"/>
      <c r="K291" s="394"/>
      <c r="L291" s="392"/>
      <c r="N291" s="396"/>
    </row>
    <row r="292" spans="4:14" s="52" customFormat="1" ht="15">
      <c r="D292" s="392"/>
      <c r="G292" s="393"/>
      <c r="H292" s="394"/>
      <c r="I292" s="394"/>
      <c r="J292" s="395"/>
      <c r="K292" s="394"/>
      <c r="L292" s="392"/>
      <c r="N292" s="396"/>
    </row>
    <row r="293" spans="4:14" s="52" customFormat="1" ht="15">
      <c r="D293" s="392"/>
      <c r="G293" s="393"/>
      <c r="H293" s="394"/>
      <c r="I293" s="394"/>
      <c r="J293" s="395"/>
      <c r="K293" s="394"/>
      <c r="L293" s="392"/>
      <c r="N293" s="396"/>
    </row>
    <row r="294" spans="4:14" s="52" customFormat="1" ht="15">
      <c r="D294" s="392"/>
      <c r="G294" s="393"/>
      <c r="H294" s="394"/>
      <c r="I294" s="394"/>
      <c r="J294" s="395"/>
      <c r="K294" s="394"/>
      <c r="L294" s="392"/>
      <c r="N294" s="396"/>
    </row>
    <row r="295" spans="4:14" s="52" customFormat="1" ht="15">
      <c r="D295" s="392"/>
      <c r="G295" s="393"/>
      <c r="H295" s="394"/>
      <c r="I295" s="394"/>
      <c r="J295" s="395"/>
      <c r="K295" s="394"/>
      <c r="L295" s="392"/>
      <c r="N295" s="396"/>
    </row>
    <row r="296" spans="4:14" s="52" customFormat="1" ht="15">
      <c r="D296" s="392"/>
      <c r="G296" s="393"/>
      <c r="H296" s="394"/>
      <c r="I296" s="394"/>
      <c r="J296" s="395"/>
      <c r="K296" s="394"/>
      <c r="L296" s="392"/>
      <c r="N296" s="396"/>
    </row>
    <row r="297" spans="4:14" s="52" customFormat="1" ht="15">
      <c r="D297" s="392"/>
      <c r="G297" s="393"/>
      <c r="H297" s="394"/>
      <c r="I297" s="394"/>
      <c r="J297" s="395"/>
      <c r="K297" s="394"/>
      <c r="L297" s="392"/>
      <c r="N297" s="396"/>
    </row>
    <row r="298" spans="4:14" s="52" customFormat="1" ht="15">
      <c r="D298" s="392"/>
      <c r="G298" s="393"/>
      <c r="H298" s="394"/>
      <c r="I298" s="394"/>
      <c r="J298" s="395"/>
      <c r="K298" s="394"/>
      <c r="L298" s="392"/>
      <c r="N298" s="396"/>
    </row>
    <row r="299" spans="4:14" s="52" customFormat="1" ht="15">
      <c r="D299" s="392"/>
      <c r="G299" s="393"/>
      <c r="H299" s="394"/>
      <c r="I299" s="394"/>
      <c r="J299" s="395"/>
      <c r="K299" s="394"/>
      <c r="L299" s="392"/>
      <c r="N299" s="396"/>
    </row>
    <row r="300" spans="4:14" s="52" customFormat="1" ht="15">
      <c r="D300" s="392"/>
      <c r="G300" s="393"/>
      <c r="H300" s="394"/>
      <c r="I300" s="394"/>
      <c r="J300" s="395"/>
      <c r="K300" s="394"/>
      <c r="L300" s="392"/>
      <c r="N300" s="396"/>
    </row>
    <row r="301" spans="4:14" s="52" customFormat="1" ht="15">
      <c r="D301" s="392"/>
      <c r="G301" s="393"/>
      <c r="H301" s="394"/>
      <c r="I301" s="394"/>
      <c r="J301" s="395"/>
      <c r="K301" s="394"/>
      <c r="L301" s="392"/>
      <c r="N301" s="396"/>
    </row>
    <row r="302" spans="4:14" s="52" customFormat="1" ht="15">
      <c r="D302" s="392"/>
      <c r="G302" s="393"/>
      <c r="H302" s="394"/>
      <c r="I302" s="394"/>
      <c r="J302" s="395"/>
      <c r="K302" s="394"/>
      <c r="L302" s="392"/>
      <c r="N302" s="396"/>
    </row>
    <row r="303" spans="4:14" s="52" customFormat="1" ht="15">
      <c r="D303" s="392"/>
      <c r="G303" s="393"/>
      <c r="H303" s="394"/>
      <c r="I303" s="394"/>
      <c r="J303" s="395"/>
      <c r="K303" s="394"/>
      <c r="L303" s="392"/>
      <c r="N303" s="396"/>
    </row>
    <row r="304" spans="4:14" s="52" customFormat="1" ht="15">
      <c r="D304" s="392"/>
      <c r="G304" s="393"/>
      <c r="H304" s="394"/>
      <c r="I304" s="394"/>
      <c r="J304" s="395"/>
      <c r="K304" s="394"/>
      <c r="L304" s="392"/>
      <c r="N304" s="396"/>
    </row>
    <row r="305" spans="4:14" s="52" customFormat="1" ht="15">
      <c r="D305" s="392"/>
      <c r="G305" s="393"/>
      <c r="H305" s="394"/>
      <c r="I305" s="394"/>
      <c r="J305" s="395"/>
      <c r="K305" s="394"/>
      <c r="L305" s="392"/>
      <c r="N305" s="396"/>
    </row>
    <row r="306" spans="4:14" s="52" customFormat="1" ht="15">
      <c r="D306" s="392"/>
      <c r="G306" s="393"/>
      <c r="H306" s="394"/>
      <c r="I306" s="394"/>
      <c r="J306" s="395"/>
      <c r="K306" s="394"/>
      <c r="L306" s="392"/>
      <c r="N306" s="396"/>
    </row>
    <row r="307" spans="4:14" s="52" customFormat="1" ht="15">
      <c r="D307" s="392"/>
      <c r="G307" s="393"/>
      <c r="H307" s="394"/>
      <c r="I307" s="394"/>
      <c r="J307" s="395"/>
      <c r="K307" s="394"/>
      <c r="L307" s="392"/>
      <c r="N307" s="396"/>
    </row>
    <row r="308" spans="4:14" s="52" customFormat="1" ht="15">
      <c r="D308" s="392"/>
      <c r="G308" s="393"/>
      <c r="H308" s="394"/>
      <c r="I308" s="394"/>
      <c r="J308" s="395"/>
      <c r="K308" s="394"/>
      <c r="L308" s="392"/>
      <c r="N308" s="396"/>
    </row>
    <row r="309" spans="4:14" s="52" customFormat="1" ht="15">
      <c r="D309" s="392"/>
      <c r="G309" s="393"/>
      <c r="H309" s="394"/>
      <c r="I309" s="394"/>
      <c r="J309" s="395"/>
      <c r="K309" s="394"/>
      <c r="L309" s="392"/>
      <c r="N309" s="396"/>
    </row>
    <row r="310" spans="4:14" s="52" customFormat="1" ht="15">
      <c r="D310" s="392"/>
      <c r="G310" s="393"/>
      <c r="H310" s="394"/>
      <c r="I310" s="394"/>
      <c r="J310" s="395"/>
      <c r="K310" s="394"/>
      <c r="L310" s="392"/>
      <c r="N310" s="396"/>
    </row>
    <row r="311" spans="4:14" s="52" customFormat="1" ht="15">
      <c r="D311" s="392"/>
      <c r="G311" s="393"/>
      <c r="H311" s="394"/>
      <c r="I311" s="394"/>
      <c r="J311" s="395"/>
      <c r="K311" s="394"/>
      <c r="L311" s="392"/>
      <c r="N311" s="396"/>
    </row>
    <row r="312" spans="4:14" s="52" customFormat="1" ht="15">
      <c r="D312" s="392"/>
      <c r="G312" s="393"/>
      <c r="H312" s="394"/>
      <c r="I312" s="394"/>
      <c r="J312" s="395"/>
      <c r="K312" s="394"/>
      <c r="L312" s="392"/>
      <c r="N312" s="396"/>
    </row>
    <row r="313" spans="4:14" s="52" customFormat="1" ht="15">
      <c r="D313" s="392"/>
      <c r="G313" s="393"/>
      <c r="H313" s="394"/>
      <c r="I313" s="394"/>
      <c r="J313" s="395"/>
      <c r="K313" s="394"/>
      <c r="L313" s="392"/>
      <c r="N313" s="396"/>
    </row>
    <row r="314" spans="4:14" s="52" customFormat="1" ht="15">
      <c r="D314" s="392"/>
      <c r="G314" s="393"/>
      <c r="H314" s="394"/>
      <c r="I314" s="394"/>
      <c r="J314" s="395"/>
      <c r="K314" s="394"/>
      <c r="L314" s="392"/>
      <c r="N314" s="396"/>
    </row>
    <row r="315" spans="4:14" s="52" customFormat="1" ht="15">
      <c r="D315" s="392"/>
      <c r="G315" s="393"/>
      <c r="H315" s="394"/>
      <c r="I315" s="394"/>
      <c r="J315" s="395"/>
      <c r="K315" s="394"/>
      <c r="L315" s="392"/>
      <c r="N315" s="396"/>
    </row>
    <row r="316" spans="4:14" s="52" customFormat="1" ht="15">
      <c r="D316" s="392"/>
      <c r="G316" s="393"/>
      <c r="H316" s="394"/>
      <c r="I316" s="394"/>
      <c r="J316" s="395"/>
      <c r="K316" s="394"/>
      <c r="L316" s="392"/>
      <c r="N316" s="396"/>
    </row>
    <row r="317" spans="4:14" s="52" customFormat="1" ht="15">
      <c r="D317" s="392"/>
      <c r="G317" s="393"/>
      <c r="H317" s="394"/>
      <c r="I317" s="394"/>
      <c r="J317" s="395"/>
      <c r="K317" s="394"/>
      <c r="L317" s="392"/>
      <c r="N317" s="396"/>
    </row>
    <row r="318" spans="4:14" s="52" customFormat="1" ht="15">
      <c r="D318" s="392"/>
      <c r="G318" s="393"/>
      <c r="H318" s="394"/>
      <c r="I318" s="394"/>
      <c r="J318" s="395"/>
      <c r="K318" s="394"/>
      <c r="L318" s="392"/>
      <c r="N318" s="396"/>
    </row>
    <row r="319" spans="4:14" s="52" customFormat="1" ht="15">
      <c r="D319" s="392"/>
      <c r="G319" s="393"/>
      <c r="H319" s="394"/>
      <c r="I319" s="394"/>
      <c r="J319" s="395"/>
      <c r="K319" s="394"/>
      <c r="L319" s="392"/>
      <c r="N319" s="396"/>
    </row>
    <row r="320" spans="4:14" s="52" customFormat="1" ht="15">
      <c r="D320" s="392"/>
      <c r="G320" s="393"/>
      <c r="H320" s="394"/>
      <c r="I320" s="394"/>
      <c r="J320" s="395"/>
      <c r="K320" s="394"/>
      <c r="L320" s="392"/>
      <c r="N320" s="396"/>
    </row>
    <row r="321" spans="4:14" s="52" customFormat="1" ht="15">
      <c r="D321" s="392"/>
      <c r="G321" s="393"/>
      <c r="H321" s="394"/>
      <c r="I321" s="394"/>
      <c r="J321" s="395"/>
      <c r="K321" s="394"/>
      <c r="L321" s="392"/>
      <c r="N321" s="396"/>
    </row>
    <row r="322" spans="4:14" s="52" customFormat="1" ht="15">
      <c r="D322" s="392"/>
      <c r="G322" s="393"/>
      <c r="H322" s="394"/>
      <c r="I322" s="394"/>
      <c r="J322" s="395"/>
      <c r="K322" s="394"/>
      <c r="L322" s="392"/>
      <c r="N322" s="396"/>
    </row>
    <row r="323" spans="4:14" s="52" customFormat="1" ht="15">
      <c r="D323" s="392"/>
      <c r="G323" s="393"/>
      <c r="H323" s="394"/>
      <c r="I323" s="394"/>
      <c r="J323" s="395"/>
      <c r="K323" s="394"/>
      <c r="L323" s="392"/>
      <c r="N323" s="396"/>
    </row>
    <row r="324" spans="4:14" s="52" customFormat="1" ht="15">
      <c r="D324" s="392"/>
      <c r="G324" s="393"/>
      <c r="H324" s="394"/>
      <c r="I324" s="394"/>
      <c r="J324" s="395"/>
      <c r="K324" s="394"/>
      <c r="L324" s="392"/>
      <c r="N324" s="396"/>
    </row>
    <row r="325" spans="4:14" s="52" customFormat="1" ht="15">
      <c r="D325" s="392"/>
      <c r="G325" s="393"/>
      <c r="H325" s="394"/>
      <c r="I325" s="394"/>
      <c r="J325" s="395"/>
      <c r="K325" s="394"/>
      <c r="L325" s="392"/>
      <c r="N325" s="396"/>
    </row>
    <row r="326" spans="4:14" s="52" customFormat="1" ht="15">
      <c r="D326" s="392"/>
      <c r="G326" s="393"/>
      <c r="H326" s="394"/>
      <c r="I326" s="394"/>
      <c r="J326" s="395"/>
      <c r="K326" s="394"/>
      <c r="L326" s="392"/>
      <c r="N326" s="396"/>
    </row>
    <row r="327" spans="4:14" s="52" customFormat="1" ht="15">
      <c r="D327" s="392"/>
      <c r="G327" s="393"/>
      <c r="H327" s="394"/>
      <c r="I327" s="394"/>
      <c r="J327" s="395"/>
      <c r="K327" s="394"/>
      <c r="L327" s="392"/>
      <c r="N327" s="396"/>
    </row>
    <row r="328" spans="4:14" s="52" customFormat="1" ht="15">
      <c r="D328" s="392"/>
      <c r="G328" s="393"/>
      <c r="H328" s="394"/>
      <c r="I328" s="394"/>
      <c r="J328" s="395"/>
      <c r="K328" s="394"/>
      <c r="L328" s="392"/>
      <c r="N328" s="396"/>
    </row>
    <row r="329" spans="4:14" s="52" customFormat="1" ht="15">
      <c r="D329" s="392"/>
      <c r="G329" s="393"/>
      <c r="H329" s="394"/>
      <c r="I329" s="394"/>
      <c r="J329" s="395"/>
      <c r="K329" s="394"/>
      <c r="L329" s="392"/>
      <c r="N329" s="396"/>
    </row>
    <row r="330" spans="4:14" s="52" customFormat="1" ht="15">
      <c r="D330" s="392"/>
      <c r="G330" s="393"/>
      <c r="H330" s="394"/>
      <c r="I330" s="394"/>
      <c r="J330" s="395"/>
      <c r="K330" s="394"/>
      <c r="L330" s="392"/>
      <c r="N330" s="396"/>
    </row>
    <row r="331" spans="4:14" s="52" customFormat="1" ht="15">
      <c r="D331" s="392"/>
      <c r="G331" s="393"/>
      <c r="H331" s="394"/>
      <c r="I331" s="394"/>
      <c r="J331" s="395"/>
      <c r="K331" s="394"/>
      <c r="L331" s="392"/>
      <c r="N331" s="396"/>
    </row>
    <row r="332" spans="4:14" s="52" customFormat="1" ht="15">
      <c r="D332" s="392"/>
      <c r="G332" s="393"/>
      <c r="H332" s="394"/>
      <c r="I332" s="394"/>
      <c r="J332" s="395"/>
      <c r="K332" s="394"/>
      <c r="L332" s="392"/>
      <c r="N332" s="396"/>
    </row>
    <row r="333" spans="4:14" s="52" customFormat="1" ht="15">
      <c r="D333" s="392"/>
      <c r="G333" s="393"/>
      <c r="H333" s="394"/>
      <c r="I333" s="394"/>
      <c r="J333" s="395"/>
      <c r="K333" s="394"/>
      <c r="L333" s="392"/>
      <c r="N333" s="396"/>
    </row>
    <row r="334" spans="4:14" s="52" customFormat="1" ht="15">
      <c r="D334" s="392"/>
      <c r="G334" s="393"/>
      <c r="H334" s="394"/>
      <c r="I334" s="394"/>
      <c r="J334" s="395"/>
      <c r="K334" s="394"/>
      <c r="L334" s="392"/>
      <c r="N334" s="396"/>
    </row>
    <row r="335" spans="4:14" s="52" customFormat="1" ht="15">
      <c r="D335" s="392"/>
      <c r="G335" s="393"/>
      <c r="H335" s="394"/>
      <c r="I335" s="394"/>
      <c r="J335" s="395"/>
      <c r="K335" s="394"/>
      <c r="L335" s="392"/>
      <c r="N335" s="396"/>
    </row>
    <row r="336" spans="4:14" s="52" customFormat="1" ht="15">
      <c r="D336" s="392"/>
      <c r="G336" s="393"/>
      <c r="H336" s="394"/>
      <c r="I336" s="394"/>
      <c r="J336" s="395"/>
      <c r="K336" s="394"/>
      <c r="L336" s="392"/>
      <c r="N336" s="396"/>
    </row>
    <row r="337" spans="4:14" s="52" customFormat="1" ht="15">
      <c r="D337" s="392"/>
      <c r="G337" s="393"/>
      <c r="H337" s="394"/>
      <c r="I337" s="394"/>
      <c r="J337" s="395"/>
      <c r="K337" s="394"/>
      <c r="L337" s="392"/>
      <c r="N337" s="396"/>
    </row>
    <row r="338" spans="4:14" s="52" customFormat="1" ht="15">
      <c r="D338" s="392"/>
      <c r="G338" s="393"/>
      <c r="H338" s="394"/>
      <c r="I338" s="394"/>
      <c r="J338" s="395"/>
      <c r="K338" s="394"/>
      <c r="L338" s="392"/>
      <c r="N338" s="396"/>
    </row>
    <row r="339" spans="4:14" s="52" customFormat="1" ht="15">
      <c r="D339" s="392"/>
      <c r="G339" s="393"/>
      <c r="H339" s="394"/>
      <c r="I339" s="394"/>
      <c r="J339" s="395"/>
      <c r="K339" s="394"/>
      <c r="L339" s="392"/>
      <c r="N339" s="396"/>
    </row>
    <row r="340" spans="4:14" s="52" customFormat="1" ht="15">
      <c r="D340" s="392"/>
      <c r="G340" s="393"/>
      <c r="H340" s="394"/>
      <c r="I340" s="394"/>
      <c r="J340" s="395"/>
      <c r="K340" s="394"/>
      <c r="L340" s="392"/>
      <c r="N340" s="396"/>
    </row>
    <row r="341" spans="4:14" s="52" customFormat="1" ht="15">
      <c r="D341" s="392"/>
      <c r="G341" s="393"/>
      <c r="H341" s="394"/>
      <c r="I341" s="394"/>
      <c r="J341" s="395"/>
      <c r="K341" s="394"/>
      <c r="L341" s="392"/>
      <c r="N341" s="396"/>
    </row>
    <row r="342" spans="4:14" s="52" customFormat="1" ht="15">
      <c r="D342" s="392"/>
      <c r="G342" s="393"/>
      <c r="H342" s="394"/>
      <c r="I342" s="394"/>
      <c r="J342" s="395"/>
      <c r="K342" s="394"/>
      <c r="L342" s="392"/>
      <c r="N342" s="396"/>
    </row>
    <row r="343" spans="4:14" s="52" customFormat="1" ht="15">
      <c r="D343" s="392"/>
      <c r="G343" s="393"/>
      <c r="H343" s="394"/>
      <c r="I343" s="394"/>
      <c r="J343" s="395"/>
      <c r="K343" s="394"/>
      <c r="L343" s="392"/>
      <c r="N343" s="396"/>
    </row>
    <row r="344" spans="4:14" s="52" customFormat="1" ht="15">
      <c r="D344" s="392"/>
      <c r="G344" s="393"/>
      <c r="H344" s="394"/>
      <c r="I344" s="394"/>
      <c r="J344" s="395"/>
      <c r="K344" s="394"/>
      <c r="L344" s="392"/>
      <c r="N344" s="396"/>
    </row>
    <row r="345" spans="4:14" s="52" customFormat="1" ht="15">
      <c r="D345" s="392"/>
      <c r="G345" s="393"/>
      <c r="H345" s="394"/>
      <c r="I345" s="394"/>
      <c r="J345" s="395"/>
      <c r="K345" s="394"/>
      <c r="L345" s="392"/>
      <c r="N345" s="396"/>
    </row>
    <row r="346" spans="4:14" s="52" customFormat="1" ht="15">
      <c r="D346" s="392"/>
      <c r="G346" s="393"/>
      <c r="H346" s="394"/>
      <c r="I346" s="394"/>
      <c r="J346" s="395"/>
      <c r="K346" s="394"/>
      <c r="L346" s="392"/>
      <c r="N346" s="396"/>
    </row>
    <row r="347" spans="4:14" s="52" customFormat="1" ht="15">
      <c r="D347" s="392"/>
      <c r="G347" s="393"/>
      <c r="H347" s="394"/>
      <c r="I347" s="394"/>
      <c r="J347" s="395"/>
      <c r="K347" s="394"/>
      <c r="L347" s="392"/>
      <c r="N347" s="396"/>
    </row>
    <row r="348" spans="4:14" s="52" customFormat="1" ht="15">
      <c r="D348" s="392"/>
      <c r="G348" s="393"/>
      <c r="H348" s="394"/>
      <c r="I348" s="394"/>
      <c r="J348" s="395"/>
      <c r="K348" s="394"/>
      <c r="L348" s="392"/>
      <c r="N348" s="396"/>
    </row>
    <row r="349" spans="4:14" s="52" customFormat="1" ht="15">
      <c r="D349" s="392"/>
      <c r="G349" s="393"/>
      <c r="H349" s="394"/>
      <c r="I349" s="394"/>
      <c r="J349" s="395"/>
      <c r="K349" s="394"/>
      <c r="L349" s="392"/>
      <c r="N349" s="396"/>
    </row>
    <row r="350" spans="4:14" s="52" customFormat="1" ht="15">
      <c r="D350" s="392"/>
      <c r="G350" s="393"/>
      <c r="H350" s="394"/>
      <c r="I350" s="394"/>
      <c r="J350" s="395"/>
      <c r="K350" s="394"/>
      <c r="L350" s="392"/>
      <c r="N350" s="396"/>
    </row>
    <row r="351" spans="4:14" s="52" customFormat="1" ht="15">
      <c r="D351" s="392"/>
      <c r="G351" s="393"/>
      <c r="H351" s="394"/>
      <c r="I351" s="394"/>
      <c r="J351" s="395"/>
      <c r="K351" s="394"/>
      <c r="L351" s="392"/>
      <c r="N351" s="396"/>
    </row>
    <row r="352" spans="4:14" s="52" customFormat="1" ht="15">
      <c r="D352" s="392"/>
      <c r="G352" s="393"/>
      <c r="H352" s="394"/>
      <c r="I352" s="394"/>
      <c r="J352" s="395"/>
      <c r="K352" s="394"/>
      <c r="L352" s="392"/>
      <c r="N352" s="396"/>
    </row>
    <row r="353" spans="4:14" s="52" customFormat="1" ht="15">
      <c r="D353" s="392"/>
      <c r="G353" s="393"/>
      <c r="H353" s="394"/>
      <c r="I353" s="394"/>
      <c r="J353" s="395"/>
      <c r="K353" s="394"/>
      <c r="L353" s="392"/>
      <c r="N353" s="396"/>
    </row>
    <row r="354" spans="4:14" s="52" customFormat="1" ht="15">
      <c r="D354" s="392"/>
      <c r="G354" s="393"/>
      <c r="H354" s="394"/>
      <c r="I354" s="394"/>
      <c r="J354" s="395"/>
      <c r="K354" s="394"/>
      <c r="L354" s="392"/>
      <c r="N354" s="396"/>
    </row>
    <row r="355" spans="4:14" s="52" customFormat="1" ht="15">
      <c r="D355" s="392"/>
      <c r="G355" s="393"/>
      <c r="H355" s="394"/>
      <c r="I355" s="394"/>
      <c r="J355" s="395"/>
      <c r="K355" s="394"/>
      <c r="L355" s="392"/>
      <c r="N355" s="396"/>
    </row>
    <row r="356" spans="4:14" s="52" customFormat="1" ht="15">
      <c r="D356" s="392"/>
      <c r="G356" s="393"/>
      <c r="H356" s="394"/>
      <c r="I356" s="394"/>
      <c r="J356" s="395"/>
      <c r="K356" s="394"/>
      <c r="L356" s="392"/>
      <c r="N356" s="396"/>
    </row>
    <row r="357" spans="4:14" s="52" customFormat="1" ht="15">
      <c r="D357" s="392"/>
      <c r="G357" s="393"/>
      <c r="H357" s="394"/>
      <c r="I357" s="394"/>
      <c r="J357" s="395"/>
      <c r="K357" s="394"/>
      <c r="L357" s="392"/>
      <c r="N357" s="396"/>
    </row>
    <row r="358" spans="4:14" s="52" customFormat="1" ht="15">
      <c r="D358" s="392"/>
      <c r="G358" s="393"/>
      <c r="H358" s="394"/>
      <c r="I358" s="394"/>
      <c r="J358" s="395"/>
      <c r="K358" s="394"/>
      <c r="L358" s="392"/>
      <c r="N358" s="396"/>
    </row>
    <row r="359" spans="4:14" s="52" customFormat="1" ht="15">
      <c r="D359" s="392"/>
      <c r="G359" s="393"/>
      <c r="H359" s="394"/>
      <c r="I359" s="394"/>
      <c r="J359" s="395"/>
      <c r="K359" s="394"/>
      <c r="L359" s="392"/>
      <c r="N359" s="396"/>
    </row>
    <row r="360" spans="4:14" s="52" customFormat="1" ht="15">
      <c r="D360" s="392"/>
      <c r="G360" s="393"/>
      <c r="H360" s="394"/>
      <c r="I360" s="394"/>
      <c r="J360" s="395"/>
      <c r="K360" s="394"/>
      <c r="L360" s="392"/>
      <c r="N360" s="396"/>
    </row>
    <row r="361" spans="4:14" s="52" customFormat="1" ht="15">
      <c r="D361" s="392"/>
      <c r="G361" s="393"/>
      <c r="H361" s="394"/>
      <c r="I361" s="394"/>
      <c r="J361" s="395"/>
      <c r="K361" s="394"/>
      <c r="L361" s="392"/>
      <c r="N361" s="396"/>
    </row>
    <row r="362" spans="4:14" s="52" customFormat="1" ht="15">
      <c r="D362" s="392"/>
      <c r="G362" s="393"/>
      <c r="H362" s="394"/>
      <c r="I362" s="394"/>
      <c r="J362" s="395"/>
      <c r="K362" s="394"/>
      <c r="L362" s="392"/>
      <c r="N362" s="396"/>
    </row>
  </sheetData>
  <sheetProtection/>
  <mergeCells count="21">
    <mergeCell ref="A1:L3"/>
    <mergeCell ref="A4:B5"/>
    <mergeCell ref="C4:C6"/>
    <mergeCell ref="D4:D6"/>
    <mergeCell ref="E4:E6"/>
    <mergeCell ref="D16:K16"/>
    <mergeCell ref="I5:I6"/>
    <mergeCell ref="N7:Q7"/>
    <mergeCell ref="H5:H6"/>
    <mergeCell ref="G4:I4"/>
    <mergeCell ref="D9:K9"/>
    <mergeCell ref="L4:L6"/>
    <mergeCell ref="F4:F6"/>
    <mergeCell ref="D49:K49"/>
    <mergeCell ref="D23:K23"/>
    <mergeCell ref="D32:K32"/>
    <mergeCell ref="D45:K45"/>
    <mergeCell ref="G5:G6"/>
    <mergeCell ref="K4:K6"/>
    <mergeCell ref="D8:L8"/>
    <mergeCell ref="J4:J6"/>
  </mergeCells>
  <conditionalFormatting sqref="E14">
    <cfRule type="expression" priority="1" dxfId="1" stopIfTrue="1">
      <formula>#REF!&lt;&gt;E14</formula>
    </cfRule>
    <cfRule type="expression" priority="2" dxfId="0" stopIfTrue="1">
      <formula>#REF!=E14</formula>
    </cfRule>
  </conditionalFormatting>
  <printOptions/>
  <pageMargins left="0.7086614173228347" right="0.31496062992125984" top="0.5511811023622047" bottom="0.5511811023622047" header="0.31496062992125984" footer="0.31496062992125984"/>
  <pageSetup fitToHeight="8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2021-08-23T11:39:58Z</dcterms:modified>
  <cp:category/>
  <cp:version/>
  <cp:contentType/>
  <cp:contentStatus/>
</cp:coreProperties>
</file>